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Sheet1!$A$4:$BP$45</definedName>
  </definedNames>
  <calcPr calcId="144525"/>
</workbook>
</file>

<file path=xl/sharedStrings.xml><?xml version="1.0" encoding="utf-8"?>
<sst xmlns="http://schemas.openxmlformats.org/spreadsheetml/2006/main" count="153" uniqueCount="88">
  <si>
    <t>2023年脱贫县统筹整合涉农资金统计表</t>
  </si>
  <si>
    <t>序号</t>
  </si>
  <si>
    <t>县市</t>
  </si>
  <si>
    <t>总计</t>
  </si>
  <si>
    <t>中央资金</t>
  </si>
  <si>
    <t>自治区资金</t>
  </si>
  <si>
    <t>州级</t>
  </si>
  <si>
    <t>县级</t>
  </si>
  <si>
    <t>中央资金小计</t>
  </si>
  <si>
    <t>1.中央财政衔接资金</t>
  </si>
  <si>
    <t>2.水利发展资金</t>
  </si>
  <si>
    <t>3.农业生产发展资金</t>
  </si>
  <si>
    <t>4.林业改革发展资金</t>
  </si>
  <si>
    <t>5.农田建设补助资金</t>
  </si>
  <si>
    <t>6.农村综合改革转移支付</t>
  </si>
  <si>
    <t>7.林业生态保护恢复资金（草原生态修复治理补助资金部分）</t>
  </si>
  <si>
    <t>8.农村环境连片整治示范资金</t>
  </si>
  <si>
    <t>9.车辆购置税收入补助地方（支持农村公路部分）</t>
  </si>
  <si>
    <t>10.农村危房改造补助资金</t>
  </si>
  <si>
    <t>11.产粮大县奖励资金</t>
  </si>
  <si>
    <t>12.生猪（牛羊）调出大县奖励资金（省级统筹部分）</t>
  </si>
  <si>
    <t>13.农业资源及生态保护补助资金（对农民的直接补贴除外）</t>
  </si>
  <si>
    <t>14.旅游发展基金</t>
  </si>
  <si>
    <t>15.中央基建投资用于“三农”建设部分</t>
  </si>
  <si>
    <t>自治区资金小计</t>
  </si>
  <si>
    <t>1.自治区财政衔接资金</t>
  </si>
  <si>
    <t>2.自治区水利发展资金</t>
  </si>
  <si>
    <t>3.自治区农业生产发展资金</t>
  </si>
  <si>
    <t>4.自治区畜牧业生产发展资金</t>
  </si>
  <si>
    <t>5.自治区农业科技推广服务补助资金</t>
  </si>
  <si>
    <t>6.自治区林业发展补助资金</t>
  </si>
  <si>
    <t>7.自治区农田建设补助资金</t>
  </si>
  <si>
    <t>8.自治区农村综合改革转移支付</t>
  </si>
  <si>
    <t>9.农村危房改造补助资金</t>
  </si>
  <si>
    <t>10.农村环境连片整治示范资金</t>
  </si>
  <si>
    <t>11.彩票公益金</t>
  </si>
  <si>
    <t>12.旅游发展基金</t>
  </si>
  <si>
    <t>13.自治区安排基本建设投资用于“三农”部分</t>
  </si>
  <si>
    <t>下达数</t>
  </si>
  <si>
    <t>整合数</t>
  </si>
  <si>
    <t>一</t>
  </si>
  <si>
    <t>阿克苏地区</t>
  </si>
  <si>
    <t>柯坪县</t>
  </si>
  <si>
    <t>乌什县</t>
  </si>
  <si>
    <t>二</t>
  </si>
  <si>
    <t>阿勒泰地区</t>
  </si>
  <si>
    <t>吉木乃县</t>
  </si>
  <si>
    <t>青河县</t>
  </si>
  <si>
    <t>三</t>
  </si>
  <si>
    <t>哈密市</t>
  </si>
  <si>
    <t>巴里坤县</t>
  </si>
  <si>
    <t>四</t>
  </si>
  <si>
    <t>和田地区</t>
  </si>
  <si>
    <t>策勒县</t>
  </si>
  <si>
    <t>和田市</t>
  </si>
  <si>
    <t>和田县</t>
  </si>
  <si>
    <t>洛浦县</t>
  </si>
  <si>
    <t>民丰县</t>
  </si>
  <si>
    <t>墨玉县</t>
  </si>
  <si>
    <t>皮山县</t>
  </si>
  <si>
    <t>于田县</t>
  </si>
  <si>
    <t>五</t>
  </si>
  <si>
    <t>喀什地区</t>
  </si>
  <si>
    <t>巴楚县</t>
  </si>
  <si>
    <t>伽师县</t>
  </si>
  <si>
    <t>喀什市</t>
  </si>
  <si>
    <t>麦盖提县</t>
  </si>
  <si>
    <t>莎车县</t>
  </si>
  <si>
    <t>疏附县</t>
  </si>
  <si>
    <t>疏勒县</t>
  </si>
  <si>
    <t>塔什库尔干县</t>
  </si>
  <si>
    <t>叶城县</t>
  </si>
  <si>
    <t>英吉沙县</t>
  </si>
  <si>
    <t>岳普湖县</t>
  </si>
  <si>
    <t>泽普县</t>
  </si>
  <si>
    <t>六</t>
  </si>
  <si>
    <t>克州</t>
  </si>
  <si>
    <t>阿合奇县</t>
  </si>
  <si>
    <t>阿克陶县</t>
  </si>
  <si>
    <t>阿图什市</t>
  </si>
  <si>
    <t>乌恰县</t>
  </si>
  <si>
    <t>七</t>
  </si>
  <si>
    <t>塔城地区</t>
  </si>
  <si>
    <t>托里县</t>
  </si>
  <si>
    <t>八</t>
  </si>
  <si>
    <t>伊犁州</t>
  </si>
  <si>
    <t>察布查尔县</t>
  </si>
  <si>
    <t>尼勒克县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</si>
</sst>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0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4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BP45"/>
  <sheetViews>
    <sheetView tabSelected="1" workbookViewId="0">
      <pane xSplit="3" ySplit="4" topLeftCell="AC36" activePane="bottomRight" state="frozen"/>
      <selection/>
      <selection pane="topRight"/>
      <selection pane="bottomLeft"/>
      <selection pane="bottomRight" activeCell="AM36" sqref="AM36"/>
    </sheetView>
  </sheetViews>
  <sheetFormatPr defaultColWidth="9" defaultRowHeight="13.5"/>
  <cols>
    <col min="1" max="1" width="4.63333333333333" style="1" customWidth="1"/>
    <col min="2" max="2" width="13.6333333333333" style="1" customWidth="1"/>
    <col min="3" max="3" width="13.5" style="1" customWidth="1"/>
    <col min="4" max="4" width="11.5" style="1" customWidth="1"/>
    <col min="5" max="5" width="12.6333333333333" style="1" customWidth="1"/>
    <col min="6" max="6" width="10" style="1" customWidth="1"/>
    <col min="7" max="8" width="14.5" style="1" customWidth="1"/>
    <col min="9" max="14" width="12" style="1" customWidth="1"/>
    <col min="15" max="16" width="13.25" style="1" customWidth="1"/>
    <col min="17" max="20" width="12" style="1" customWidth="1"/>
    <col min="21" max="22" width="10.75" style="1" customWidth="1"/>
    <col min="23" max="28" width="12" style="1" customWidth="1"/>
    <col min="29" max="30" width="8.5" style="1" customWidth="1"/>
    <col min="31" max="32" width="12" style="1" customWidth="1"/>
    <col min="33" max="34" width="8.5" style="1" customWidth="1"/>
    <col min="35" max="36" width="12" style="1" customWidth="1"/>
    <col min="37" max="40" width="13.25" style="1" customWidth="1"/>
    <col min="41" max="42" width="9.63333333333333" style="1" customWidth="1"/>
    <col min="43" max="50" width="10.75" style="1" customWidth="1"/>
    <col min="51" max="52" width="12" style="1" customWidth="1"/>
    <col min="53" max="54" width="10.75" style="1" customWidth="1"/>
    <col min="55" max="56" width="11.1333333333333" style="1" customWidth="1"/>
    <col min="57" max="58" width="10.75" style="1" customWidth="1"/>
    <col min="59" max="60" width="9.63333333333333" style="1" customWidth="1"/>
    <col min="61" max="62" width="10" style="1" customWidth="1"/>
    <col min="63" max="63" width="10.75" style="1" customWidth="1"/>
    <col min="64" max="16384" width="9" style="1"/>
  </cols>
  <sheetData>
    <row r="1" s="1" customFormat="1" ht="24" spans="1:6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="1" customFormat="1" ht="24" customHeight="1" spans="1:68">
      <c r="A2" s="5" t="s">
        <v>1</v>
      </c>
      <c r="B2" s="5" t="s">
        <v>2</v>
      </c>
      <c r="C2" s="5" t="s">
        <v>3</v>
      </c>
      <c r="D2" s="5"/>
      <c r="E2" s="6" t="s">
        <v>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28" t="s">
        <v>5</v>
      </c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39" t="s">
        <v>6</v>
      </c>
      <c r="BN2" s="39"/>
      <c r="BO2" s="40" t="s">
        <v>7</v>
      </c>
      <c r="BP2" s="40"/>
    </row>
    <row r="3" s="1" customFormat="1" ht="24" customHeight="1" spans="1:68">
      <c r="A3" s="5"/>
      <c r="B3" s="5"/>
      <c r="C3" s="5"/>
      <c r="D3" s="5"/>
      <c r="E3" s="5" t="s">
        <v>8</v>
      </c>
      <c r="F3" s="5"/>
      <c r="G3" s="7" t="s">
        <v>9</v>
      </c>
      <c r="H3" s="7"/>
      <c r="I3" s="7" t="s">
        <v>10</v>
      </c>
      <c r="J3" s="7"/>
      <c r="K3" s="7" t="s">
        <v>11</v>
      </c>
      <c r="L3" s="7"/>
      <c r="M3" s="7" t="s">
        <v>12</v>
      </c>
      <c r="N3" s="7"/>
      <c r="O3" s="7" t="s">
        <v>13</v>
      </c>
      <c r="P3" s="7"/>
      <c r="Q3" s="7" t="s">
        <v>14</v>
      </c>
      <c r="R3" s="7"/>
      <c r="S3" s="7" t="s">
        <v>15</v>
      </c>
      <c r="T3" s="7"/>
      <c r="U3" s="7" t="s">
        <v>16</v>
      </c>
      <c r="V3" s="7"/>
      <c r="W3" s="7" t="s">
        <v>17</v>
      </c>
      <c r="X3" s="7"/>
      <c r="Y3" s="7" t="s">
        <v>18</v>
      </c>
      <c r="Z3" s="7"/>
      <c r="AA3" s="7" t="s">
        <v>19</v>
      </c>
      <c r="AB3" s="7"/>
      <c r="AC3" s="7" t="s">
        <v>20</v>
      </c>
      <c r="AD3" s="7"/>
      <c r="AE3" s="7" t="s">
        <v>21</v>
      </c>
      <c r="AF3" s="7"/>
      <c r="AG3" s="7" t="s">
        <v>22</v>
      </c>
      <c r="AH3" s="7"/>
      <c r="AI3" s="7" t="s">
        <v>23</v>
      </c>
      <c r="AJ3" s="7"/>
      <c r="AK3" s="7" t="s">
        <v>24</v>
      </c>
      <c r="AL3" s="7"/>
      <c r="AM3" s="29" t="s">
        <v>25</v>
      </c>
      <c r="AN3" s="29"/>
      <c r="AO3" s="29" t="s">
        <v>26</v>
      </c>
      <c r="AP3" s="29"/>
      <c r="AQ3" s="29" t="s">
        <v>27</v>
      </c>
      <c r="AR3" s="29"/>
      <c r="AS3" s="29" t="s">
        <v>28</v>
      </c>
      <c r="AT3" s="29"/>
      <c r="AU3" s="29" t="s">
        <v>29</v>
      </c>
      <c r="AV3" s="29"/>
      <c r="AW3" s="29" t="s">
        <v>30</v>
      </c>
      <c r="AX3" s="29"/>
      <c r="AY3" s="29" t="s">
        <v>31</v>
      </c>
      <c r="AZ3" s="29"/>
      <c r="BA3" s="29" t="s">
        <v>32</v>
      </c>
      <c r="BB3" s="29"/>
      <c r="BC3" s="29" t="s">
        <v>33</v>
      </c>
      <c r="BD3" s="29"/>
      <c r="BE3" s="29" t="s">
        <v>34</v>
      </c>
      <c r="BF3" s="29"/>
      <c r="BG3" s="29" t="s">
        <v>35</v>
      </c>
      <c r="BH3" s="29"/>
      <c r="BI3" s="29" t="s">
        <v>36</v>
      </c>
      <c r="BJ3" s="29"/>
      <c r="BK3" s="29" t="s">
        <v>37</v>
      </c>
      <c r="BL3" s="29"/>
      <c r="BM3" s="39"/>
      <c r="BN3" s="39"/>
      <c r="BO3" s="40"/>
      <c r="BP3" s="40"/>
    </row>
    <row r="4" s="2" customFormat="1" ht="24" customHeight="1" spans="1:68">
      <c r="A4" s="5"/>
      <c r="B4" s="5"/>
      <c r="C4" s="5" t="s">
        <v>38</v>
      </c>
      <c r="D4" s="5" t="s">
        <v>39</v>
      </c>
      <c r="E4" s="5" t="s">
        <v>38</v>
      </c>
      <c r="F4" s="5" t="s">
        <v>39</v>
      </c>
      <c r="G4" s="5" t="s">
        <v>38</v>
      </c>
      <c r="H4" s="5" t="s">
        <v>39</v>
      </c>
      <c r="I4" s="5" t="s">
        <v>38</v>
      </c>
      <c r="J4" s="5" t="s">
        <v>39</v>
      </c>
      <c r="K4" s="5" t="s">
        <v>38</v>
      </c>
      <c r="L4" s="5" t="s">
        <v>39</v>
      </c>
      <c r="M4" s="5" t="s">
        <v>38</v>
      </c>
      <c r="N4" s="5" t="s">
        <v>39</v>
      </c>
      <c r="O4" s="5" t="s">
        <v>38</v>
      </c>
      <c r="P4" s="5" t="s">
        <v>39</v>
      </c>
      <c r="Q4" s="5" t="s">
        <v>38</v>
      </c>
      <c r="R4" s="5" t="s">
        <v>39</v>
      </c>
      <c r="S4" s="5" t="s">
        <v>38</v>
      </c>
      <c r="T4" s="5" t="s">
        <v>39</v>
      </c>
      <c r="U4" s="5" t="s">
        <v>38</v>
      </c>
      <c r="V4" s="5" t="s">
        <v>39</v>
      </c>
      <c r="W4" s="5" t="s">
        <v>38</v>
      </c>
      <c r="X4" s="5" t="s">
        <v>39</v>
      </c>
      <c r="Y4" s="5" t="s">
        <v>38</v>
      </c>
      <c r="Z4" s="5" t="s">
        <v>39</v>
      </c>
      <c r="AA4" s="5" t="s">
        <v>38</v>
      </c>
      <c r="AB4" s="5" t="s">
        <v>39</v>
      </c>
      <c r="AC4" s="5" t="s">
        <v>38</v>
      </c>
      <c r="AD4" s="5" t="s">
        <v>39</v>
      </c>
      <c r="AE4" s="5" t="s">
        <v>38</v>
      </c>
      <c r="AF4" s="5" t="s">
        <v>39</v>
      </c>
      <c r="AG4" s="5" t="s">
        <v>38</v>
      </c>
      <c r="AH4" s="5" t="s">
        <v>39</v>
      </c>
      <c r="AI4" s="5" t="s">
        <v>38</v>
      </c>
      <c r="AJ4" s="5" t="s">
        <v>39</v>
      </c>
      <c r="AK4" s="5" t="s">
        <v>38</v>
      </c>
      <c r="AL4" s="5" t="s">
        <v>39</v>
      </c>
      <c r="AM4" s="5" t="s">
        <v>38</v>
      </c>
      <c r="AN4" s="5" t="s">
        <v>39</v>
      </c>
      <c r="AO4" s="5" t="s">
        <v>38</v>
      </c>
      <c r="AP4" s="5" t="s">
        <v>39</v>
      </c>
      <c r="AQ4" s="5" t="s">
        <v>38</v>
      </c>
      <c r="AR4" s="5" t="s">
        <v>39</v>
      </c>
      <c r="AS4" s="5" t="s">
        <v>38</v>
      </c>
      <c r="AT4" s="5" t="s">
        <v>39</v>
      </c>
      <c r="AU4" s="5" t="s">
        <v>38</v>
      </c>
      <c r="AV4" s="5" t="s">
        <v>39</v>
      </c>
      <c r="AW4" s="5" t="s">
        <v>38</v>
      </c>
      <c r="AX4" s="5" t="s">
        <v>39</v>
      </c>
      <c r="AY4" s="5" t="s">
        <v>38</v>
      </c>
      <c r="AZ4" s="5" t="s">
        <v>39</v>
      </c>
      <c r="BA4" s="5" t="s">
        <v>38</v>
      </c>
      <c r="BB4" s="5" t="s">
        <v>39</v>
      </c>
      <c r="BC4" s="5" t="s">
        <v>38</v>
      </c>
      <c r="BD4" s="5" t="s">
        <v>39</v>
      </c>
      <c r="BE4" s="5" t="s">
        <v>38</v>
      </c>
      <c r="BF4" s="5" t="s">
        <v>39</v>
      </c>
      <c r="BG4" s="5" t="s">
        <v>38</v>
      </c>
      <c r="BH4" s="5" t="s">
        <v>39</v>
      </c>
      <c r="BI4" s="5" t="s">
        <v>38</v>
      </c>
      <c r="BJ4" s="5" t="s">
        <v>39</v>
      </c>
      <c r="BK4" s="5" t="s">
        <v>38</v>
      </c>
      <c r="BL4" s="5" t="s">
        <v>39</v>
      </c>
      <c r="BM4" s="5" t="s">
        <v>38</v>
      </c>
      <c r="BN4" s="5" t="s">
        <v>39</v>
      </c>
      <c r="BO4" s="5" t="s">
        <v>38</v>
      </c>
      <c r="BP4" s="5" t="s">
        <v>39</v>
      </c>
    </row>
    <row r="5" s="2" customFormat="1" ht="24" hidden="1" customHeight="1" spans="1:64">
      <c r="A5" s="8" t="s">
        <v>40</v>
      </c>
      <c r="B5" s="8" t="s">
        <v>41</v>
      </c>
      <c r="C5" s="8">
        <f>E5+AK5</f>
        <v>76007.13</v>
      </c>
      <c r="D5" s="8"/>
      <c r="E5" s="9">
        <f>SUM(G5:AI5)</f>
        <v>66210.97</v>
      </c>
      <c r="F5" s="9"/>
      <c r="G5" s="8">
        <f>SUM(G6:G7)</f>
        <v>36738</v>
      </c>
      <c r="H5" s="8"/>
      <c r="I5" s="8">
        <f>SUM(I6:I7)</f>
        <v>6545</v>
      </c>
      <c r="J5" s="8"/>
      <c r="K5" s="8">
        <f>SUM(K6:K7)</f>
        <v>2192</v>
      </c>
      <c r="L5" s="8"/>
      <c r="M5" s="8">
        <f>SUM(M6:M7)</f>
        <v>702.65</v>
      </c>
      <c r="N5" s="8"/>
      <c r="O5" s="8">
        <f>SUM(O6:O7)</f>
        <v>12980</v>
      </c>
      <c r="P5" s="8"/>
      <c r="Q5" s="8">
        <f>SUM(Q6:Q7)</f>
        <v>648</v>
      </c>
      <c r="R5" s="8"/>
      <c r="S5" s="8">
        <f>SUM(S6:S7)</f>
        <v>671.17</v>
      </c>
      <c r="T5" s="8"/>
      <c r="U5" s="8">
        <f>SUM(U6:U7)</f>
        <v>0</v>
      </c>
      <c r="V5" s="8"/>
      <c r="W5" s="8">
        <f>SUM(W6:W7)</f>
        <v>2497.97</v>
      </c>
      <c r="X5" s="8"/>
      <c r="Y5" s="8">
        <f>SUM(Y6:Y7)</f>
        <v>35.02</v>
      </c>
      <c r="Z5" s="8"/>
      <c r="AA5" s="8">
        <f>SUM(AA6:AA7)</f>
        <v>1138</v>
      </c>
      <c r="AB5" s="8"/>
      <c r="AC5" s="8">
        <f>SUM(AC6:AC7)</f>
        <v>6.16</v>
      </c>
      <c r="AD5" s="8"/>
      <c r="AE5" s="8">
        <f>SUM(AE6:AE7)</f>
        <v>107</v>
      </c>
      <c r="AF5" s="8"/>
      <c r="AG5" s="8">
        <f>SUM(AG6:AG7)</f>
        <v>0</v>
      </c>
      <c r="AH5" s="8"/>
      <c r="AI5" s="8">
        <f>SUM(AI6:AI7)</f>
        <v>1950</v>
      </c>
      <c r="AJ5" s="8"/>
      <c r="AK5" s="8">
        <f>SUM(AM5:BK5)</f>
        <v>9796.16</v>
      </c>
      <c r="AL5" s="8"/>
      <c r="AM5" s="8">
        <f>SUM(AM6:AM7)</f>
        <v>2445</v>
      </c>
      <c r="AN5" s="8"/>
      <c r="AO5" s="8">
        <f>SUM(AO6:AO7)</f>
        <v>100</v>
      </c>
      <c r="AP5" s="8"/>
      <c r="AQ5" s="8">
        <f>SUM(AQ6:AQ7)</f>
        <v>160</v>
      </c>
      <c r="AR5" s="8"/>
      <c r="AS5" s="8">
        <f>SUM(AS6:AS7)</f>
        <v>145</v>
      </c>
      <c r="AT5" s="8"/>
      <c r="AU5" s="8">
        <f>SUM(AU6:AU7)</f>
        <v>0</v>
      </c>
      <c r="AV5" s="8"/>
      <c r="AW5" s="8">
        <f>SUM(AW6:AW7)</f>
        <v>116.36</v>
      </c>
      <c r="AX5" s="8"/>
      <c r="AY5" s="8">
        <f>SUM(AY6:AY7)</f>
        <v>6070</v>
      </c>
      <c r="AZ5" s="8"/>
      <c r="BA5" s="8">
        <f>SUM(BA6:BA7)</f>
        <v>311</v>
      </c>
      <c r="BB5" s="8"/>
      <c r="BC5" s="8">
        <f>SUM(BC6:BC7)</f>
        <v>0</v>
      </c>
      <c r="BD5" s="8"/>
      <c r="BE5" s="8">
        <f>SUM(BE6:BE7)</f>
        <v>49.3</v>
      </c>
      <c r="BF5" s="8"/>
      <c r="BG5" s="8">
        <f>SUM(BG6:BG7)</f>
        <v>23.5</v>
      </c>
      <c r="BH5" s="8"/>
      <c r="BI5" s="8">
        <f>SUM(BI6:BI7)</f>
        <v>282</v>
      </c>
      <c r="BJ5" s="8"/>
      <c r="BK5" s="8">
        <f>SUM(BK6:BK7)</f>
        <v>94</v>
      </c>
      <c r="BL5" s="37"/>
    </row>
    <row r="6" s="2" customFormat="1" ht="24" hidden="1" customHeight="1" spans="1:64">
      <c r="A6" s="10">
        <v>1</v>
      </c>
      <c r="B6" s="11" t="s">
        <v>42</v>
      </c>
      <c r="C6" s="11">
        <f t="shared" ref="C5:C7" si="0">E6+AK6</f>
        <v>18031.47</v>
      </c>
      <c r="D6" s="11"/>
      <c r="E6" s="12">
        <f>SUM(G6:AI6)</f>
        <v>15474.63</v>
      </c>
      <c r="F6" s="12"/>
      <c r="G6" s="11">
        <v>9350</v>
      </c>
      <c r="H6" s="11"/>
      <c r="I6" s="11">
        <v>72</v>
      </c>
      <c r="J6" s="11"/>
      <c r="K6" s="11">
        <v>534</v>
      </c>
      <c r="L6" s="11"/>
      <c r="M6" s="11">
        <v>281.06</v>
      </c>
      <c r="N6" s="11"/>
      <c r="O6" s="20">
        <v>2869</v>
      </c>
      <c r="P6" s="20"/>
      <c r="Q6" s="20">
        <v>260</v>
      </c>
      <c r="R6" s="20"/>
      <c r="S6" s="11">
        <v>268.47</v>
      </c>
      <c r="T6" s="11"/>
      <c r="U6" s="11"/>
      <c r="V6" s="11"/>
      <c r="W6" s="11">
        <v>812.51</v>
      </c>
      <c r="X6" s="11"/>
      <c r="Y6" s="11">
        <v>4.12</v>
      </c>
      <c r="Z6" s="11"/>
      <c r="AA6" s="11">
        <v>0</v>
      </c>
      <c r="AB6" s="11"/>
      <c r="AC6" s="11">
        <v>2.47</v>
      </c>
      <c r="AD6" s="11"/>
      <c r="AE6" s="11">
        <v>41</v>
      </c>
      <c r="AF6" s="11"/>
      <c r="AG6" s="30"/>
      <c r="AH6" s="30"/>
      <c r="AI6" s="11">
        <v>980</v>
      </c>
      <c r="AJ6" s="11"/>
      <c r="AK6" s="11">
        <f>SUM(AM6:BK6)</f>
        <v>2556.84</v>
      </c>
      <c r="AL6" s="11"/>
      <c r="AM6" s="11">
        <v>1000</v>
      </c>
      <c r="AN6" s="11"/>
      <c r="AO6" s="11"/>
      <c r="AP6" s="11"/>
      <c r="AQ6" s="11">
        <v>4.5</v>
      </c>
      <c r="AR6" s="11"/>
      <c r="AS6" s="11">
        <v>28</v>
      </c>
      <c r="AT6" s="11"/>
      <c r="AU6" s="11"/>
      <c r="AV6" s="11"/>
      <c r="AW6" s="11">
        <v>46.54</v>
      </c>
      <c r="AX6" s="11"/>
      <c r="AY6" s="11">
        <v>1181</v>
      </c>
      <c r="AZ6" s="11"/>
      <c r="BA6" s="11">
        <v>125</v>
      </c>
      <c r="BB6" s="11"/>
      <c r="BC6" s="11"/>
      <c r="BD6" s="11"/>
      <c r="BE6" s="11">
        <v>12</v>
      </c>
      <c r="BF6" s="11"/>
      <c r="BG6" s="11">
        <v>9.4</v>
      </c>
      <c r="BH6" s="11"/>
      <c r="BI6" s="11">
        <v>112.8</v>
      </c>
      <c r="BJ6" s="11"/>
      <c r="BK6" s="11">
        <v>37.6</v>
      </c>
      <c r="BL6" s="37"/>
    </row>
    <row r="7" s="2" customFormat="1" ht="24" hidden="1" customHeight="1" spans="1:64">
      <c r="A7" s="10">
        <v>2</v>
      </c>
      <c r="B7" s="11" t="s">
        <v>43</v>
      </c>
      <c r="C7" s="11">
        <f t="shared" si="0"/>
        <v>57975.66</v>
      </c>
      <c r="D7" s="11"/>
      <c r="E7" s="12">
        <f>SUM(G7:AI7)</f>
        <v>50736.34</v>
      </c>
      <c r="F7" s="12"/>
      <c r="G7" s="11">
        <v>27388</v>
      </c>
      <c r="H7" s="11"/>
      <c r="I7" s="11">
        <v>6473</v>
      </c>
      <c r="J7" s="11"/>
      <c r="K7" s="11">
        <v>1658</v>
      </c>
      <c r="L7" s="11"/>
      <c r="M7" s="11">
        <v>421.59</v>
      </c>
      <c r="N7" s="11"/>
      <c r="O7" s="20">
        <v>10111</v>
      </c>
      <c r="P7" s="20"/>
      <c r="Q7" s="20">
        <v>388</v>
      </c>
      <c r="R7" s="20"/>
      <c r="S7" s="11">
        <v>402.7</v>
      </c>
      <c r="T7" s="11"/>
      <c r="U7" s="11"/>
      <c r="V7" s="11"/>
      <c r="W7" s="11">
        <v>1685.46</v>
      </c>
      <c r="X7" s="11"/>
      <c r="Y7" s="11">
        <v>30.9</v>
      </c>
      <c r="Z7" s="11"/>
      <c r="AA7" s="11">
        <v>1138</v>
      </c>
      <c r="AB7" s="11"/>
      <c r="AC7" s="11">
        <v>3.69</v>
      </c>
      <c r="AD7" s="11"/>
      <c r="AE7" s="11">
        <v>66</v>
      </c>
      <c r="AF7" s="11"/>
      <c r="AG7" s="30"/>
      <c r="AH7" s="30"/>
      <c r="AI7" s="11">
        <v>970</v>
      </c>
      <c r="AJ7" s="11"/>
      <c r="AK7" s="11">
        <f>SUM(AM7:BK7)</f>
        <v>7239.32</v>
      </c>
      <c r="AL7" s="11"/>
      <c r="AM7" s="11">
        <v>1445</v>
      </c>
      <c r="AN7" s="11"/>
      <c r="AO7" s="11">
        <v>100</v>
      </c>
      <c r="AP7" s="11"/>
      <c r="AQ7" s="11">
        <v>155.5</v>
      </c>
      <c r="AR7" s="11"/>
      <c r="AS7" s="11">
        <v>117</v>
      </c>
      <c r="AT7" s="11"/>
      <c r="AU7" s="11"/>
      <c r="AV7" s="11"/>
      <c r="AW7" s="11">
        <v>69.82</v>
      </c>
      <c r="AX7" s="11"/>
      <c r="AY7" s="11">
        <v>4889</v>
      </c>
      <c r="AZ7" s="11"/>
      <c r="BA7" s="11">
        <v>186</v>
      </c>
      <c r="BB7" s="11"/>
      <c r="BC7" s="11"/>
      <c r="BD7" s="11"/>
      <c r="BE7" s="11">
        <v>37.3</v>
      </c>
      <c r="BF7" s="11"/>
      <c r="BG7" s="11">
        <v>14.1</v>
      </c>
      <c r="BH7" s="11"/>
      <c r="BI7" s="11">
        <v>169.2</v>
      </c>
      <c r="BJ7" s="11"/>
      <c r="BK7" s="11">
        <v>56.4</v>
      </c>
      <c r="BL7" s="37"/>
    </row>
    <row r="8" s="2" customFormat="1" ht="24" hidden="1" customHeight="1" spans="1:64">
      <c r="A8" s="13" t="s">
        <v>44</v>
      </c>
      <c r="B8" s="8" t="s">
        <v>45</v>
      </c>
      <c r="C8" s="8">
        <f>C9+C10</f>
        <v>54509.19</v>
      </c>
      <c r="D8" s="8"/>
      <c r="E8" s="8">
        <f>E9+E10</f>
        <v>50886.37</v>
      </c>
      <c r="F8" s="8"/>
      <c r="G8" s="8">
        <f>G9+G10</f>
        <v>18365</v>
      </c>
      <c r="H8" s="8"/>
      <c r="I8" s="8">
        <f>I9+I10</f>
        <v>24723</v>
      </c>
      <c r="J8" s="8"/>
      <c r="K8" s="8">
        <f>K9+K10</f>
        <v>1591</v>
      </c>
      <c r="L8" s="8"/>
      <c r="M8" s="8">
        <f>M9+M10</f>
        <v>484.39</v>
      </c>
      <c r="N8" s="8"/>
      <c r="O8" s="8">
        <f>O9+O10</f>
        <v>687</v>
      </c>
      <c r="P8" s="8"/>
      <c r="Q8" s="8">
        <f>Q9+Q10</f>
        <v>446</v>
      </c>
      <c r="R8" s="8"/>
      <c r="S8" s="8">
        <f>S9+S10</f>
        <v>462.66</v>
      </c>
      <c r="T8" s="8"/>
      <c r="U8" s="8">
        <f>U9+U10</f>
        <v>0</v>
      </c>
      <c r="V8" s="8"/>
      <c r="W8" s="8">
        <f>W9+W10</f>
        <v>2432.08</v>
      </c>
      <c r="X8" s="8"/>
      <c r="Y8" s="8"/>
      <c r="Z8" s="8"/>
      <c r="AA8" s="8">
        <f>AA9+AA10</f>
        <v>0</v>
      </c>
      <c r="AB8" s="8"/>
      <c r="AC8" s="8">
        <f>AC9+AC10</f>
        <v>4.24</v>
      </c>
      <c r="AD8" s="8"/>
      <c r="AE8" s="8">
        <f>AE9+AE10</f>
        <v>191</v>
      </c>
      <c r="AF8" s="8"/>
      <c r="AG8" s="8"/>
      <c r="AH8" s="8"/>
      <c r="AI8" s="8">
        <f>AI9+AI10</f>
        <v>1500</v>
      </c>
      <c r="AJ8" s="8"/>
      <c r="AK8" s="8">
        <f>AK9+AK10</f>
        <v>3622.82</v>
      </c>
      <c r="AL8" s="8"/>
      <c r="AM8" s="8">
        <f>AM9+AM10</f>
        <v>2000</v>
      </c>
      <c r="AN8" s="8"/>
      <c r="AO8" s="8">
        <f>AO9+AO10</f>
        <v>117</v>
      </c>
      <c r="AP8" s="8"/>
      <c r="AQ8" s="8">
        <f>AQ9+AQ10</f>
        <v>465</v>
      </c>
      <c r="AR8" s="8"/>
      <c r="AS8" s="8">
        <f>AS9+AS10</f>
        <v>14</v>
      </c>
      <c r="AT8" s="8"/>
      <c r="AU8" s="8">
        <f>AU9+AU10</f>
        <v>240</v>
      </c>
      <c r="AV8" s="8"/>
      <c r="AW8" s="8">
        <f>AW9+AW10</f>
        <v>80.22</v>
      </c>
      <c r="AX8" s="8"/>
      <c r="AY8" s="8">
        <f>AY9+AY10</f>
        <v>213</v>
      </c>
      <c r="AZ8" s="8"/>
      <c r="BA8" s="8">
        <f>BA9+BA10</f>
        <v>214</v>
      </c>
      <c r="BB8" s="8"/>
      <c r="BC8" s="8"/>
      <c r="BD8" s="8"/>
      <c r="BE8" s="8">
        <f>BE9+BE10</f>
        <v>4.2</v>
      </c>
      <c r="BF8" s="8"/>
      <c r="BG8" s="8">
        <f>BG9+BG10</f>
        <v>16.2</v>
      </c>
      <c r="BH8" s="8"/>
      <c r="BI8" s="8">
        <f>BI9+BI10</f>
        <v>194.4</v>
      </c>
      <c r="BJ8" s="8"/>
      <c r="BK8" s="8">
        <f>BK9+BK10</f>
        <v>64.8</v>
      </c>
      <c r="BL8" s="37"/>
    </row>
    <row r="9" s="2" customFormat="1" ht="24" hidden="1" customHeight="1" spans="1:64">
      <c r="A9" s="10">
        <v>3</v>
      </c>
      <c r="B9" s="11" t="s">
        <v>46</v>
      </c>
      <c r="C9" s="11">
        <f>E9+AK9</f>
        <v>13973.13</v>
      </c>
      <c r="D9" s="11"/>
      <c r="E9" s="12">
        <f>G9+I9+K9+M9+O9+Q9+S9+W9+AC9+AE9+AI9</f>
        <v>12048.73</v>
      </c>
      <c r="F9" s="12"/>
      <c r="G9" s="11">
        <f>6584+1702</f>
        <v>8286</v>
      </c>
      <c r="H9" s="11"/>
      <c r="I9" s="11">
        <v>378</v>
      </c>
      <c r="J9" s="11"/>
      <c r="K9" s="11">
        <v>661</v>
      </c>
      <c r="L9" s="11"/>
      <c r="M9" s="11">
        <f>240.48+5.85+3.34</f>
        <v>249.67</v>
      </c>
      <c r="N9" s="11"/>
      <c r="O9" s="20"/>
      <c r="P9" s="20"/>
      <c r="Q9" s="20">
        <v>229</v>
      </c>
      <c r="R9" s="20"/>
      <c r="S9" s="11">
        <f>163.69+74.78</f>
        <v>238.47</v>
      </c>
      <c r="T9" s="11"/>
      <c r="U9" s="11"/>
      <c r="V9" s="11"/>
      <c r="W9" s="11">
        <v>1242.41</v>
      </c>
      <c r="X9" s="11"/>
      <c r="Y9" s="11"/>
      <c r="Z9" s="11"/>
      <c r="AA9" s="11"/>
      <c r="AB9" s="11"/>
      <c r="AC9" s="11">
        <f>1.28+0.9</f>
        <v>2.18</v>
      </c>
      <c r="AD9" s="11"/>
      <c r="AE9" s="11">
        <f>20+42</f>
        <v>62</v>
      </c>
      <c r="AF9" s="11"/>
      <c r="AG9" s="30"/>
      <c r="AH9" s="30"/>
      <c r="AI9" s="11">
        <v>700</v>
      </c>
      <c r="AJ9" s="11"/>
      <c r="AK9" s="11">
        <f>AM9+AO9+AQ9+AS9+AU9+AW9+AY9+BA9+BC9+BE9+BG9+BI9+BK9</f>
        <v>1924.4</v>
      </c>
      <c r="AL9" s="11"/>
      <c r="AM9" s="11">
        <v>1000</v>
      </c>
      <c r="AN9" s="11"/>
      <c r="AO9" s="11">
        <v>39.5</v>
      </c>
      <c r="AP9" s="11"/>
      <c r="AQ9" s="11">
        <v>462.5</v>
      </c>
      <c r="AR9" s="11"/>
      <c r="AS9" s="11">
        <v>7</v>
      </c>
      <c r="AT9" s="11"/>
      <c r="AU9" s="11">
        <v>120</v>
      </c>
      <c r="AV9" s="11"/>
      <c r="AW9" s="11">
        <f>39.88+1.47</f>
        <v>41.35</v>
      </c>
      <c r="AX9" s="11"/>
      <c r="AY9" s="11"/>
      <c r="AZ9" s="11"/>
      <c r="BA9" s="11">
        <v>110</v>
      </c>
      <c r="BB9" s="11"/>
      <c r="BC9" s="11"/>
      <c r="BD9" s="11"/>
      <c r="BE9" s="11">
        <v>2.1</v>
      </c>
      <c r="BF9" s="11"/>
      <c r="BG9" s="11">
        <v>8.35</v>
      </c>
      <c r="BH9" s="11"/>
      <c r="BI9" s="11">
        <v>100.2</v>
      </c>
      <c r="BJ9" s="11"/>
      <c r="BK9" s="11">
        <v>33.4</v>
      </c>
      <c r="BL9" s="37"/>
    </row>
    <row r="10" s="2" customFormat="1" ht="24" hidden="1" customHeight="1" spans="1:64">
      <c r="A10" s="10">
        <v>4</v>
      </c>
      <c r="B10" s="11" t="s">
        <v>47</v>
      </c>
      <c r="C10" s="11">
        <f>E10+AK10</f>
        <v>40536.06</v>
      </c>
      <c r="D10" s="11"/>
      <c r="E10" s="12">
        <f>SUM(G10:AI10)</f>
        <v>38837.64</v>
      </c>
      <c r="F10" s="12"/>
      <c r="G10" s="11">
        <f>8366+1713</f>
        <v>10079</v>
      </c>
      <c r="H10" s="11"/>
      <c r="I10" s="11">
        <v>24345</v>
      </c>
      <c r="J10" s="11"/>
      <c r="K10" s="11">
        <v>930</v>
      </c>
      <c r="L10" s="11"/>
      <c r="M10" s="11">
        <f>552.64-326.56+3.14+5.5</f>
        <v>234.72</v>
      </c>
      <c r="N10" s="11"/>
      <c r="O10" s="20">
        <v>687</v>
      </c>
      <c r="P10" s="20"/>
      <c r="Q10" s="20">
        <v>217</v>
      </c>
      <c r="R10" s="20"/>
      <c r="S10" s="11">
        <f>153.89+70.3</f>
        <v>224.19</v>
      </c>
      <c r="T10" s="11"/>
      <c r="U10" s="11"/>
      <c r="V10" s="11"/>
      <c r="W10" s="11">
        <v>1189.67</v>
      </c>
      <c r="X10" s="11"/>
      <c r="Y10" s="11">
        <f>7.27-7.27</f>
        <v>0</v>
      </c>
      <c r="Z10" s="11"/>
      <c r="AA10" s="11">
        <f>293.7-293.7</f>
        <v>0</v>
      </c>
      <c r="AB10" s="11"/>
      <c r="AC10" s="11">
        <f>1.21+0.85</f>
        <v>2.06</v>
      </c>
      <c r="AD10" s="11"/>
      <c r="AE10" s="11">
        <f>88+41</f>
        <v>129</v>
      </c>
      <c r="AF10" s="11"/>
      <c r="AG10" s="30"/>
      <c r="AH10" s="30"/>
      <c r="AI10" s="11">
        <v>800</v>
      </c>
      <c r="AJ10" s="11"/>
      <c r="AK10" s="11">
        <f>AM10+AO10+AQ10+AS10+AU10+AW10+AY10+BA10+BC10+BE10+BG10+BI10+BK10</f>
        <v>1698.42</v>
      </c>
      <c r="AL10" s="11"/>
      <c r="AM10" s="31">
        <v>1000</v>
      </c>
      <c r="AN10" s="31"/>
      <c r="AO10" s="31">
        <v>77.5</v>
      </c>
      <c r="AP10" s="31"/>
      <c r="AQ10" s="31">
        <v>2.5</v>
      </c>
      <c r="AR10" s="31"/>
      <c r="AS10" s="31">
        <v>7</v>
      </c>
      <c r="AT10" s="31"/>
      <c r="AU10" s="31">
        <v>120</v>
      </c>
      <c r="AV10" s="31"/>
      <c r="AW10" s="31">
        <f>37.49+1.38</f>
        <v>38.87</v>
      </c>
      <c r="AX10" s="31"/>
      <c r="AY10" s="31">
        <v>213</v>
      </c>
      <c r="AZ10" s="31"/>
      <c r="BA10" s="31">
        <v>104</v>
      </c>
      <c r="BB10" s="31"/>
      <c r="BC10" s="31"/>
      <c r="BD10" s="31"/>
      <c r="BE10" s="31">
        <v>2.1</v>
      </c>
      <c r="BF10" s="31"/>
      <c r="BG10" s="31">
        <v>7.85</v>
      </c>
      <c r="BH10" s="31"/>
      <c r="BI10" s="11">
        <v>94.2</v>
      </c>
      <c r="BJ10" s="11"/>
      <c r="BK10" s="31">
        <v>31.4</v>
      </c>
      <c r="BL10" s="37"/>
    </row>
    <row r="11" s="2" customFormat="1" ht="24" hidden="1" customHeight="1" spans="1:64">
      <c r="A11" s="13" t="s">
        <v>48</v>
      </c>
      <c r="B11" s="8" t="s">
        <v>49</v>
      </c>
      <c r="C11" s="14">
        <v>20843.92</v>
      </c>
      <c r="D11" s="14"/>
      <c r="E11" s="15">
        <v>16219.77</v>
      </c>
      <c r="F11" s="15"/>
      <c r="G11" s="16">
        <v>7245</v>
      </c>
      <c r="H11" s="16"/>
      <c r="I11" s="16">
        <v>2814</v>
      </c>
      <c r="J11" s="16"/>
      <c r="K11" s="16">
        <v>1191.5</v>
      </c>
      <c r="L11" s="16"/>
      <c r="M11" s="16">
        <v>212.29</v>
      </c>
      <c r="N11" s="16"/>
      <c r="O11" s="21">
        <v>1843</v>
      </c>
      <c r="P11" s="21"/>
      <c r="Q11" s="21">
        <v>196</v>
      </c>
      <c r="R11" s="21"/>
      <c r="S11" s="16">
        <v>202.77</v>
      </c>
      <c r="T11" s="16"/>
      <c r="U11" s="16"/>
      <c r="V11" s="16"/>
      <c r="W11" s="16">
        <v>2440.8</v>
      </c>
      <c r="X11" s="16"/>
      <c r="Y11" s="16"/>
      <c r="Z11" s="16"/>
      <c r="AA11" s="16">
        <v>0</v>
      </c>
      <c r="AB11" s="16"/>
      <c r="AC11" s="16">
        <v>1.86</v>
      </c>
      <c r="AD11" s="16"/>
      <c r="AE11" s="16">
        <v>72.55</v>
      </c>
      <c r="AF11" s="16"/>
      <c r="AG11" s="32"/>
      <c r="AH11" s="32"/>
      <c r="AI11" s="16"/>
      <c r="AJ11" s="16"/>
      <c r="AK11" s="16">
        <v>4624.15</v>
      </c>
      <c r="AL11" s="16"/>
      <c r="AM11" s="16">
        <v>3000</v>
      </c>
      <c r="AN11" s="16"/>
      <c r="AO11" s="16">
        <v>39.5</v>
      </c>
      <c r="AP11" s="16"/>
      <c r="AQ11" s="16">
        <v>22.5</v>
      </c>
      <c r="AR11" s="16"/>
      <c r="AS11" s="16">
        <v>4</v>
      </c>
      <c r="AT11" s="16"/>
      <c r="AU11" s="16">
        <v>150</v>
      </c>
      <c r="AV11" s="16"/>
      <c r="AW11" s="16">
        <v>35.15</v>
      </c>
      <c r="AX11" s="16"/>
      <c r="AY11" s="16">
        <v>1157</v>
      </c>
      <c r="AZ11" s="16"/>
      <c r="BA11" s="16">
        <v>94</v>
      </c>
      <c r="BB11" s="16"/>
      <c r="BC11" s="16"/>
      <c r="BD11" s="16"/>
      <c r="BE11" s="16">
        <v>1.3</v>
      </c>
      <c r="BF11" s="16"/>
      <c r="BG11" s="16">
        <v>7.1</v>
      </c>
      <c r="BH11" s="16"/>
      <c r="BI11" s="16">
        <v>85.2</v>
      </c>
      <c r="BJ11" s="16"/>
      <c r="BK11" s="16">
        <v>28.4</v>
      </c>
      <c r="BL11" s="37"/>
    </row>
    <row r="12" s="2" customFormat="1" ht="24" hidden="1" customHeight="1" spans="1:64">
      <c r="A12" s="10">
        <v>5</v>
      </c>
      <c r="B12" s="11" t="s">
        <v>50</v>
      </c>
      <c r="C12" s="16">
        <v>20843.92</v>
      </c>
      <c r="D12" s="16"/>
      <c r="E12" s="15">
        <v>16219.77</v>
      </c>
      <c r="F12" s="15"/>
      <c r="G12" s="16">
        <v>7245</v>
      </c>
      <c r="H12" s="16"/>
      <c r="I12" s="16">
        <v>2814</v>
      </c>
      <c r="J12" s="16"/>
      <c r="K12" s="16">
        <v>1191.5</v>
      </c>
      <c r="L12" s="16"/>
      <c r="M12" s="16">
        <v>212.29</v>
      </c>
      <c r="N12" s="16"/>
      <c r="O12" s="21">
        <v>1843</v>
      </c>
      <c r="P12" s="21"/>
      <c r="Q12" s="21">
        <v>196</v>
      </c>
      <c r="R12" s="21"/>
      <c r="S12" s="16">
        <v>202.77</v>
      </c>
      <c r="T12" s="16"/>
      <c r="U12" s="16"/>
      <c r="V12" s="16"/>
      <c r="W12" s="16">
        <v>2440.8</v>
      </c>
      <c r="X12" s="16"/>
      <c r="Y12" s="16"/>
      <c r="Z12" s="16"/>
      <c r="AA12" s="16">
        <v>0</v>
      </c>
      <c r="AB12" s="16"/>
      <c r="AC12" s="16">
        <v>1.86</v>
      </c>
      <c r="AD12" s="16"/>
      <c r="AE12" s="16">
        <v>72.55</v>
      </c>
      <c r="AF12" s="16"/>
      <c r="AG12" s="32"/>
      <c r="AH12" s="32"/>
      <c r="AI12" s="16"/>
      <c r="AJ12" s="16"/>
      <c r="AK12" s="16">
        <v>4624.15</v>
      </c>
      <c r="AL12" s="16"/>
      <c r="AM12" s="16">
        <v>3000</v>
      </c>
      <c r="AN12" s="16"/>
      <c r="AO12" s="16">
        <v>39.5</v>
      </c>
      <c r="AP12" s="16"/>
      <c r="AQ12" s="16">
        <v>22.5</v>
      </c>
      <c r="AR12" s="16"/>
      <c r="AS12" s="16">
        <v>4</v>
      </c>
      <c r="AT12" s="16"/>
      <c r="AU12" s="16">
        <v>150</v>
      </c>
      <c r="AV12" s="16"/>
      <c r="AW12" s="16">
        <v>35.15</v>
      </c>
      <c r="AX12" s="16"/>
      <c r="AY12" s="16">
        <v>1157</v>
      </c>
      <c r="AZ12" s="16"/>
      <c r="BA12" s="16">
        <v>94</v>
      </c>
      <c r="BB12" s="16"/>
      <c r="BC12" s="16"/>
      <c r="BD12" s="16"/>
      <c r="BE12" s="16">
        <v>1.3</v>
      </c>
      <c r="BF12" s="16"/>
      <c r="BG12" s="16">
        <v>7.1</v>
      </c>
      <c r="BH12" s="16"/>
      <c r="BI12" s="16">
        <v>85.2</v>
      </c>
      <c r="BJ12" s="16"/>
      <c r="BK12" s="16">
        <v>28.4</v>
      </c>
      <c r="BL12" s="37"/>
    </row>
    <row r="13" s="2" customFormat="1" ht="24" hidden="1" customHeight="1" spans="1:64">
      <c r="A13" s="13" t="s">
        <v>51</v>
      </c>
      <c r="B13" s="8" t="s">
        <v>52</v>
      </c>
      <c r="C13" s="8">
        <f t="shared" ref="C13:C34" si="1">E13+AK13</f>
        <v>500144.34</v>
      </c>
      <c r="D13" s="8"/>
      <c r="E13" s="9">
        <f t="shared" ref="E13:E34" si="2">SUM(G13:AI13)</f>
        <v>470771.62</v>
      </c>
      <c r="F13" s="9"/>
      <c r="G13" s="8">
        <f>SUM(G14:G21)</f>
        <v>379010</v>
      </c>
      <c r="H13" s="8"/>
      <c r="I13" s="8">
        <f>SUM(I14:I21)</f>
        <v>15991</v>
      </c>
      <c r="J13" s="8"/>
      <c r="K13" s="8">
        <f>SUM(K14:K21)</f>
        <v>8076.5</v>
      </c>
      <c r="L13" s="8"/>
      <c r="M13" s="8">
        <f>SUM(M14:M21)</f>
        <v>4765.57</v>
      </c>
      <c r="N13" s="8"/>
      <c r="O13" s="8">
        <f>SUM(O14:O21)</f>
        <v>23056</v>
      </c>
      <c r="P13" s="8"/>
      <c r="Q13" s="8">
        <f>SUM(Q14:Q21)</f>
        <v>4362</v>
      </c>
      <c r="R13" s="8"/>
      <c r="S13" s="8">
        <f>SUM(S14:S21)</f>
        <v>4352.8</v>
      </c>
      <c r="T13" s="8"/>
      <c r="U13" s="8">
        <f>SUM(U14:U21)</f>
        <v>0</v>
      </c>
      <c r="V13" s="8"/>
      <c r="W13" s="8">
        <f>SUM(W14:W21)</f>
        <v>17884.1</v>
      </c>
      <c r="X13" s="8"/>
      <c r="Y13" s="8">
        <f>SUM(Y14:Y21)</f>
        <v>1238.2</v>
      </c>
      <c r="Z13" s="8"/>
      <c r="AA13" s="8">
        <f>SUM(AA14:AA21)</f>
        <v>1573</v>
      </c>
      <c r="AB13" s="8"/>
      <c r="AC13" s="8">
        <f>SUM(AC14:AC21)</f>
        <v>41.52</v>
      </c>
      <c r="AD13" s="8"/>
      <c r="AE13" s="8">
        <f>SUM(AE14:AE21)</f>
        <v>645.93</v>
      </c>
      <c r="AF13" s="8"/>
      <c r="AG13" s="8">
        <f>SUM(AG14:AG21)</f>
        <v>0</v>
      </c>
      <c r="AH13" s="8"/>
      <c r="AI13" s="8">
        <f>SUM(AI14:AI21)</f>
        <v>9775</v>
      </c>
      <c r="AJ13" s="8"/>
      <c r="AK13" s="8">
        <f t="shared" ref="AK13:AK34" si="3">SUM(AM13:BK13)</f>
        <v>29372.72</v>
      </c>
      <c r="AL13" s="8"/>
      <c r="AM13" s="8">
        <f>SUM(AM14:AM21)</f>
        <v>12535</v>
      </c>
      <c r="AN13" s="8"/>
      <c r="AO13" s="8">
        <f>SUM(AO14:AO21)</f>
        <v>100</v>
      </c>
      <c r="AP13" s="8"/>
      <c r="AQ13" s="8">
        <f>SUM(AQ14:AQ21)</f>
        <v>465</v>
      </c>
      <c r="AR13" s="8"/>
      <c r="AS13" s="8">
        <f>SUM(AS14:AS21)</f>
        <v>1163</v>
      </c>
      <c r="AT13" s="8"/>
      <c r="AU13" s="8">
        <f>SUM(AU14:AU21)</f>
        <v>0</v>
      </c>
      <c r="AV13" s="8"/>
      <c r="AW13" s="8">
        <f>SUM(AW14:AW21)</f>
        <v>756.77</v>
      </c>
      <c r="AX13" s="8"/>
      <c r="AY13" s="8">
        <f>SUM(AY14:AY21)</f>
        <v>9194</v>
      </c>
      <c r="AZ13" s="8"/>
      <c r="BA13" s="8">
        <f>SUM(BA14:BA21)</f>
        <v>2094</v>
      </c>
      <c r="BB13" s="8"/>
      <c r="BC13" s="8">
        <f>SUM(BC14:BC21)</f>
        <v>0</v>
      </c>
      <c r="BD13" s="8"/>
      <c r="BE13" s="8">
        <f>SUM(BE14:BE21)</f>
        <v>371.3</v>
      </c>
      <c r="BF13" s="8"/>
      <c r="BG13" s="8">
        <f>SUM(BG14:BG21)</f>
        <v>158.45</v>
      </c>
      <c r="BH13" s="8"/>
      <c r="BI13" s="8">
        <f>SUM(BI14:BI21)</f>
        <v>1901.4</v>
      </c>
      <c r="BJ13" s="8"/>
      <c r="BK13" s="8">
        <f>SUM(BK14:BK21)</f>
        <v>633.8</v>
      </c>
      <c r="BL13" s="37"/>
    </row>
    <row r="14" s="2" customFormat="1" ht="24" hidden="1" customHeight="1" spans="1:64">
      <c r="A14" s="10">
        <v>6</v>
      </c>
      <c r="B14" s="11" t="s">
        <v>53</v>
      </c>
      <c r="C14" s="11">
        <f t="shared" si="1"/>
        <v>52311.63</v>
      </c>
      <c r="D14" s="11"/>
      <c r="E14" s="12">
        <f t="shared" si="2"/>
        <v>48926.99</v>
      </c>
      <c r="F14" s="12"/>
      <c r="G14" s="11">
        <v>33640</v>
      </c>
      <c r="H14" s="11"/>
      <c r="I14" s="11">
        <v>5484</v>
      </c>
      <c r="J14" s="11"/>
      <c r="K14" s="11">
        <v>967</v>
      </c>
      <c r="L14" s="11"/>
      <c r="M14" s="11">
        <v>478.21</v>
      </c>
      <c r="N14" s="11"/>
      <c r="O14" s="22">
        <v>4357</v>
      </c>
      <c r="P14" s="22"/>
      <c r="Q14" s="22">
        <v>438</v>
      </c>
      <c r="R14" s="22"/>
      <c r="S14" s="11">
        <v>454.1</v>
      </c>
      <c r="T14" s="11"/>
      <c r="U14" s="11"/>
      <c r="V14" s="11"/>
      <c r="W14" s="11">
        <v>2090.66</v>
      </c>
      <c r="X14" s="11"/>
      <c r="Y14" s="11">
        <v>57.69</v>
      </c>
      <c r="Z14" s="11"/>
      <c r="AA14" s="11">
        <v>0</v>
      </c>
      <c r="AB14" s="11"/>
      <c r="AC14" s="11">
        <v>4.17</v>
      </c>
      <c r="AD14" s="11"/>
      <c r="AE14" s="11">
        <v>58.16</v>
      </c>
      <c r="AF14" s="11"/>
      <c r="AG14" s="30"/>
      <c r="AH14" s="30"/>
      <c r="AI14" s="11">
        <v>898</v>
      </c>
      <c r="AJ14" s="11"/>
      <c r="AK14" s="11">
        <f t="shared" si="3"/>
        <v>3384.64</v>
      </c>
      <c r="AL14" s="11"/>
      <c r="AM14" s="11">
        <v>1000</v>
      </c>
      <c r="AN14" s="11"/>
      <c r="AO14" s="11">
        <v>50</v>
      </c>
      <c r="AP14" s="11"/>
      <c r="AQ14" s="11">
        <v>3.5</v>
      </c>
      <c r="AR14" s="11"/>
      <c r="AS14" s="11">
        <v>100</v>
      </c>
      <c r="AT14" s="11"/>
      <c r="AU14" s="11"/>
      <c r="AV14" s="11"/>
      <c r="AW14" s="11">
        <v>75.94</v>
      </c>
      <c r="AX14" s="11"/>
      <c r="AY14" s="11">
        <v>1643</v>
      </c>
      <c r="AZ14" s="11"/>
      <c r="BA14" s="11">
        <v>210</v>
      </c>
      <c r="BB14" s="11"/>
      <c r="BC14" s="11"/>
      <c r="BD14" s="11"/>
      <c r="BE14" s="11">
        <v>31.9</v>
      </c>
      <c r="BF14" s="11"/>
      <c r="BG14" s="11">
        <v>15.9</v>
      </c>
      <c r="BH14" s="11"/>
      <c r="BI14" s="11">
        <v>190.8</v>
      </c>
      <c r="BJ14" s="11"/>
      <c r="BK14" s="11">
        <v>63.6</v>
      </c>
      <c r="BL14" s="37"/>
    </row>
    <row r="15" s="2" customFormat="1" ht="24" hidden="1" customHeight="1" spans="1:64">
      <c r="A15" s="10">
        <v>7</v>
      </c>
      <c r="B15" s="11" t="s">
        <v>54</v>
      </c>
      <c r="C15" s="11">
        <f t="shared" si="1"/>
        <v>48305.57</v>
      </c>
      <c r="D15" s="11"/>
      <c r="E15" s="12">
        <f t="shared" si="2"/>
        <v>44776.92</v>
      </c>
      <c r="F15" s="12"/>
      <c r="G15" s="11">
        <v>36497</v>
      </c>
      <c r="H15" s="11"/>
      <c r="I15" s="11">
        <v>722</v>
      </c>
      <c r="J15" s="11"/>
      <c r="K15" s="11">
        <v>508</v>
      </c>
      <c r="L15" s="11"/>
      <c r="M15" s="11">
        <v>530.85</v>
      </c>
      <c r="N15" s="11"/>
      <c r="O15" s="22">
        <v>2290</v>
      </c>
      <c r="P15" s="22"/>
      <c r="Q15" s="22">
        <v>486</v>
      </c>
      <c r="R15" s="22"/>
      <c r="S15" s="11">
        <v>504.07</v>
      </c>
      <c r="T15" s="11"/>
      <c r="U15" s="11"/>
      <c r="V15" s="11"/>
      <c r="W15" s="11">
        <v>2351.29</v>
      </c>
      <c r="X15" s="11"/>
      <c r="Y15" s="11">
        <v>105.08</v>
      </c>
      <c r="Z15" s="11"/>
      <c r="AA15" s="11">
        <v>0</v>
      </c>
      <c r="AB15" s="11"/>
      <c r="AC15" s="11">
        <v>4.63</v>
      </c>
      <c r="AD15" s="11"/>
      <c r="AE15" s="11">
        <v>28</v>
      </c>
      <c r="AF15" s="11"/>
      <c r="AG15" s="30"/>
      <c r="AH15" s="30"/>
      <c r="AI15" s="11">
        <v>750</v>
      </c>
      <c r="AJ15" s="11"/>
      <c r="AK15" s="11">
        <f t="shared" si="3"/>
        <v>3528.65</v>
      </c>
      <c r="AL15" s="11"/>
      <c r="AM15" s="11">
        <v>2000</v>
      </c>
      <c r="AN15" s="11"/>
      <c r="AO15" s="11">
        <v>0</v>
      </c>
      <c r="AP15" s="11"/>
      <c r="AQ15" s="11">
        <v>3.5</v>
      </c>
      <c r="AR15" s="11"/>
      <c r="AS15" s="11">
        <v>150</v>
      </c>
      <c r="AT15" s="11"/>
      <c r="AU15" s="11"/>
      <c r="AV15" s="11"/>
      <c r="AW15" s="11">
        <v>84.3</v>
      </c>
      <c r="AX15" s="11"/>
      <c r="AY15" s="11">
        <v>710</v>
      </c>
      <c r="AZ15" s="11"/>
      <c r="BA15" s="11">
        <v>233</v>
      </c>
      <c r="BB15" s="11"/>
      <c r="BC15" s="11"/>
      <c r="BD15" s="11"/>
      <c r="BE15" s="11">
        <v>47.8</v>
      </c>
      <c r="BF15" s="11"/>
      <c r="BG15" s="11">
        <v>17.65</v>
      </c>
      <c r="BH15" s="11"/>
      <c r="BI15" s="11">
        <v>211.8</v>
      </c>
      <c r="BJ15" s="11"/>
      <c r="BK15" s="11">
        <v>70.6</v>
      </c>
      <c r="BL15" s="37"/>
    </row>
    <row r="16" s="2" customFormat="1" ht="24" hidden="1" customHeight="1" spans="1:64">
      <c r="A16" s="10">
        <v>8</v>
      </c>
      <c r="B16" s="11" t="s">
        <v>55</v>
      </c>
      <c r="C16" s="11">
        <f t="shared" si="1"/>
        <v>62444.16</v>
      </c>
      <c r="D16" s="11"/>
      <c r="E16" s="12">
        <f t="shared" si="2"/>
        <v>58760.35</v>
      </c>
      <c r="F16" s="12"/>
      <c r="G16" s="11">
        <v>53050</v>
      </c>
      <c r="H16" s="11"/>
      <c r="I16" s="11">
        <v>72</v>
      </c>
      <c r="J16" s="11"/>
      <c r="K16" s="11">
        <v>773.2</v>
      </c>
      <c r="L16" s="11"/>
      <c r="M16" s="11">
        <v>657.17</v>
      </c>
      <c r="N16" s="11"/>
      <c r="O16" s="22">
        <v>922</v>
      </c>
      <c r="P16" s="22"/>
      <c r="Q16" s="22">
        <v>601</v>
      </c>
      <c r="R16" s="22"/>
      <c r="S16" s="11">
        <v>624.04</v>
      </c>
      <c r="T16" s="11"/>
      <c r="U16" s="11"/>
      <c r="V16" s="11"/>
      <c r="W16" s="11">
        <v>917.73</v>
      </c>
      <c r="X16" s="11"/>
      <c r="Y16" s="11">
        <v>140.09</v>
      </c>
      <c r="Z16" s="11"/>
      <c r="AA16" s="11"/>
      <c r="AB16" s="11"/>
      <c r="AC16" s="11">
        <v>5.72</v>
      </c>
      <c r="AD16" s="11"/>
      <c r="AE16" s="11">
        <v>24.4</v>
      </c>
      <c r="AF16" s="11"/>
      <c r="AG16" s="30"/>
      <c r="AH16" s="30"/>
      <c r="AI16" s="11">
        <v>973</v>
      </c>
      <c r="AJ16" s="11"/>
      <c r="AK16" s="11">
        <f t="shared" si="3"/>
        <v>3683.81</v>
      </c>
      <c r="AL16" s="11"/>
      <c r="AM16" s="11">
        <v>2000</v>
      </c>
      <c r="AN16" s="11"/>
      <c r="AO16" s="11">
        <v>0</v>
      </c>
      <c r="AP16" s="11"/>
      <c r="AQ16" s="11">
        <v>89</v>
      </c>
      <c r="AR16" s="11"/>
      <c r="AS16" s="11">
        <v>191</v>
      </c>
      <c r="AT16" s="11"/>
      <c r="AU16" s="11"/>
      <c r="AV16" s="11"/>
      <c r="AW16" s="11">
        <v>104.36</v>
      </c>
      <c r="AX16" s="11"/>
      <c r="AY16" s="11">
        <v>578</v>
      </c>
      <c r="AZ16" s="11"/>
      <c r="BA16" s="11">
        <v>289</v>
      </c>
      <c r="BB16" s="11"/>
      <c r="BC16" s="11"/>
      <c r="BD16" s="11"/>
      <c r="BE16" s="11">
        <v>61</v>
      </c>
      <c r="BF16" s="11"/>
      <c r="BG16" s="11">
        <v>21.85</v>
      </c>
      <c r="BH16" s="11"/>
      <c r="BI16" s="11">
        <v>262.2</v>
      </c>
      <c r="BJ16" s="11"/>
      <c r="BK16" s="11">
        <v>87.4</v>
      </c>
      <c r="BL16" s="37"/>
    </row>
    <row r="17" s="2" customFormat="1" ht="24" hidden="1" customHeight="1" spans="1:64">
      <c r="A17" s="10">
        <v>9</v>
      </c>
      <c r="B17" s="11" t="s">
        <v>56</v>
      </c>
      <c r="C17" s="11">
        <f t="shared" si="1"/>
        <v>62449.3</v>
      </c>
      <c r="D17" s="11"/>
      <c r="E17" s="12">
        <f t="shared" si="2"/>
        <v>58240.17</v>
      </c>
      <c r="F17" s="12"/>
      <c r="G17" s="11">
        <v>49771</v>
      </c>
      <c r="H17" s="11"/>
      <c r="I17" s="11">
        <v>926</v>
      </c>
      <c r="J17" s="11"/>
      <c r="K17" s="11">
        <v>1375.3</v>
      </c>
      <c r="L17" s="11"/>
      <c r="M17" s="11">
        <v>586.48</v>
      </c>
      <c r="N17" s="11"/>
      <c r="O17" s="22">
        <v>3785</v>
      </c>
      <c r="P17" s="22"/>
      <c r="Q17" s="22">
        <v>537</v>
      </c>
      <c r="R17" s="22"/>
      <c r="S17" s="11">
        <v>556.92</v>
      </c>
      <c r="T17" s="11"/>
      <c r="U17" s="11"/>
      <c r="V17" s="11"/>
      <c r="W17" s="11">
        <v>658</v>
      </c>
      <c r="X17" s="11"/>
      <c r="Y17" s="11"/>
      <c r="Z17" s="11"/>
      <c r="AA17" s="11"/>
      <c r="AB17" s="11"/>
      <c r="AC17" s="11">
        <v>5.11</v>
      </c>
      <c r="AD17" s="11"/>
      <c r="AE17" s="11">
        <v>39.36</v>
      </c>
      <c r="AF17" s="11"/>
      <c r="AG17" s="30"/>
      <c r="AH17" s="30"/>
      <c r="AI17" s="11">
        <v>0</v>
      </c>
      <c r="AJ17" s="11"/>
      <c r="AK17" s="11">
        <f t="shared" si="3"/>
        <v>4209.13</v>
      </c>
      <c r="AL17" s="11"/>
      <c r="AM17" s="11">
        <v>1535</v>
      </c>
      <c r="AN17" s="11"/>
      <c r="AO17" s="11">
        <v>0</v>
      </c>
      <c r="AP17" s="11"/>
      <c r="AQ17" s="11">
        <v>355</v>
      </c>
      <c r="AR17" s="11"/>
      <c r="AS17" s="11">
        <v>130</v>
      </c>
      <c r="AT17" s="11"/>
      <c r="AU17" s="11"/>
      <c r="AV17" s="11"/>
      <c r="AW17" s="11">
        <v>93.13</v>
      </c>
      <c r="AX17" s="11"/>
      <c r="AY17" s="11">
        <v>1465</v>
      </c>
      <c r="AZ17" s="11"/>
      <c r="BA17" s="11">
        <v>258</v>
      </c>
      <c r="BB17" s="11"/>
      <c r="BC17" s="11"/>
      <c r="BD17" s="11"/>
      <c r="BE17" s="11">
        <v>41.5</v>
      </c>
      <c r="BF17" s="11"/>
      <c r="BG17" s="11">
        <v>19.5</v>
      </c>
      <c r="BH17" s="11"/>
      <c r="BI17" s="11">
        <v>234</v>
      </c>
      <c r="BJ17" s="11"/>
      <c r="BK17" s="11">
        <v>78</v>
      </c>
      <c r="BL17" s="37"/>
    </row>
    <row r="18" s="2" customFormat="1" ht="24" hidden="1" customHeight="1" spans="1:64">
      <c r="A18" s="10">
        <v>10</v>
      </c>
      <c r="B18" s="11" t="s">
        <v>57</v>
      </c>
      <c r="C18" s="11">
        <f t="shared" si="1"/>
        <v>21293.63</v>
      </c>
      <c r="D18" s="11"/>
      <c r="E18" s="12">
        <f t="shared" si="2"/>
        <v>19263.8</v>
      </c>
      <c r="F18" s="12"/>
      <c r="G18" s="11">
        <v>10648</v>
      </c>
      <c r="H18" s="11"/>
      <c r="I18" s="11">
        <v>1785</v>
      </c>
      <c r="J18" s="11"/>
      <c r="K18" s="11">
        <v>432</v>
      </c>
      <c r="L18" s="11"/>
      <c r="M18" s="11">
        <v>264.67</v>
      </c>
      <c r="N18" s="11"/>
      <c r="O18" s="22">
        <v>2290</v>
      </c>
      <c r="P18" s="22"/>
      <c r="Q18" s="22">
        <v>242</v>
      </c>
      <c r="R18" s="22"/>
      <c r="S18" s="11">
        <v>78.81</v>
      </c>
      <c r="T18" s="11"/>
      <c r="U18" s="11"/>
      <c r="V18" s="11"/>
      <c r="W18" s="11">
        <v>724.92</v>
      </c>
      <c r="X18" s="11"/>
      <c r="Y18" s="11">
        <v>16.47</v>
      </c>
      <c r="Z18" s="11"/>
      <c r="AA18" s="11">
        <v>0</v>
      </c>
      <c r="AB18" s="11"/>
      <c r="AC18" s="11">
        <v>2.31</v>
      </c>
      <c r="AD18" s="11"/>
      <c r="AE18" s="11">
        <v>270.62</v>
      </c>
      <c r="AF18" s="11"/>
      <c r="AG18" s="30"/>
      <c r="AH18" s="30"/>
      <c r="AI18" s="11">
        <v>2509</v>
      </c>
      <c r="AJ18" s="11"/>
      <c r="AK18" s="11">
        <f t="shared" si="3"/>
        <v>2029.83</v>
      </c>
      <c r="AL18" s="11"/>
      <c r="AM18" s="11">
        <v>1000</v>
      </c>
      <c r="AN18" s="11"/>
      <c r="AO18" s="11"/>
      <c r="AP18" s="11"/>
      <c r="AQ18" s="11">
        <v>3</v>
      </c>
      <c r="AR18" s="11"/>
      <c r="AS18" s="11">
        <v>7</v>
      </c>
      <c r="AT18" s="11"/>
      <c r="AU18" s="11"/>
      <c r="AV18" s="11"/>
      <c r="AW18" s="11">
        <v>42.03</v>
      </c>
      <c r="AX18" s="11"/>
      <c r="AY18" s="11">
        <v>710</v>
      </c>
      <c r="AZ18" s="11"/>
      <c r="BA18" s="11">
        <v>116</v>
      </c>
      <c r="BB18" s="11"/>
      <c r="BC18" s="11"/>
      <c r="BD18" s="11"/>
      <c r="BE18" s="11">
        <v>2.2</v>
      </c>
      <c r="BF18" s="11"/>
      <c r="BG18" s="11">
        <v>8.8</v>
      </c>
      <c r="BH18" s="11"/>
      <c r="BI18" s="11">
        <v>105.6</v>
      </c>
      <c r="BJ18" s="11"/>
      <c r="BK18" s="11">
        <v>35.2</v>
      </c>
      <c r="BL18" s="37"/>
    </row>
    <row r="19" s="2" customFormat="1" ht="24" hidden="1" customHeight="1" spans="1:64">
      <c r="A19" s="10">
        <v>11</v>
      </c>
      <c r="B19" s="11" t="s">
        <v>58</v>
      </c>
      <c r="C19" s="11">
        <f t="shared" si="1"/>
        <v>119698.63</v>
      </c>
      <c r="D19" s="11"/>
      <c r="E19" s="12">
        <f t="shared" si="2"/>
        <v>113652.9</v>
      </c>
      <c r="F19" s="12"/>
      <c r="G19" s="11">
        <v>94950</v>
      </c>
      <c r="H19" s="11"/>
      <c r="I19" s="11">
        <v>50</v>
      </c>
      <c r="J19" s="11"/>
      <c r="K19" s="11">
        <v>1683</v>
      </c>
      <c r="L19" s="11"/>
      <c r="M19" s="11">
        <v>1043.64</v>
      </c>
      <c r="N19" s="11"/>
      <c r="O19" s="20">
        <v>5055</v>
      </c>
      <c r="P19" s="20"/>
      <c r="Q19" s="20">
        <v>955</v>
      </c>
      <c r="R19" s="20"/>
      <c r="S19" s="11">
        <v>991.03</v>
      </c>
      <c r="T19" s="11"/>
      <c r="U19" s="11"/>
      <c r="V19" s="11"/>
      <c r="W19" s="11">
        <v>3550.01</v>
      </c>
      <c r="X19" s="11"/>
      <c r="Y19" s="11">
        <v>445.01</v>
      </c>
      <c r="Z19" s="11"/>
      <c r="AA19" s="11">
        <v>1573</v>
      </c>
      <c r="AB19" s="11"/>
      <c r="AC19" s="11">
        <v>9.09</v>
      </c>
      <c r="AD19" s="11"/>
      <c r="AE19" s="11">
        <v>98.12</v>
      </c>
      <c r="AF19" s="11"/>
      <c r="AG19" s="30"/>
      <c r="AH19" s="30"/>
      <c r="AI19" s="11">
        <v>3250</v>
      </c>
      <c r="AJ19" s="11"/>
      <c r="AK19" s="11">
        <f t="shared" si="3"/>
        <v>6045.73</v>
      </c>
      <c r="AL19" s="11"/>
      <c r="AM19" s="11">
        <v>2000</v>
      </c>
      <c r="AN19" s="11"/>
      <c r="AO19" s="11"/>
      <c r="AP19" s="11"/>
      <c r="AQ19" s="11">
        <v>3.5</v>
      </c>
      <c r="AR19" s="11"/>
      <c r="AS19" s="11">
        <v>290</v>
      </c>
      <c r="AT19" s="11"/>
      <c r="AU19" s="11"/>
      <c r="AV19" s="11"/>
      <c r="AW19" s="11">
        <v>165.73</v>
      </c>
      <c r="AX19" s="11"/>
      <c r="AY19" s="11">
        <v>2445</v>
      </c>
      <c r="AZ19" s="11"/>
      <c r="BA19" s="11">
        <v>459</v>
      </c>
      <c r="BB19" s="11"/>
      <c r="BC19" s="11"/>
      <c r="BD19" s="11"/>
      <c r="BE19" s="11">
        <v>92.6</v>
      </c>
      <c r="BF19" s="11"/>
      <c r="BG19" s="11">
        <v>34.7</v>
      </c>
      <c r="BH19" s="11"/>
      <c r="BI19" s="11">
        <v>416.4</v>
      </c>
      <c r="BJ19" s="11"/>
      <c r="BK19" s="11">
        <v>138.8</v>
      </c>
      <c r="BL19" s="37"/>
    </row>
    <row r="20" s="2" customFormat="1" ht="24" hidden="1" customHeight="1" spans="1:64">
      <c r="A20" s="10">
        <v>12</v>
      </c>
      <c r="B20" s="11" t="s">
        <v>59</v>
      </c>
      <c r="C20" s="11">
        <f t="shared" si="1"/>
        <v>65037</v>
      </c>
      <c r="D20" s="11"/>
      <c r="E20" s="12">
        <f t="shared" si="2"/>
        <v>62216.25</v>
      </c>
      <c r="F20" s="12"/>
      <c r="G20" s="11">
        <v>52900</v>
      </c>
      <c r="H20" s="11"/>
      <c r="I20" s="11">
        <v>1062</v>
      </c>
      <c r="J20" s="11"/>
      <c r="K20" s="11">
        <v>597</v>
      </c>
      <c r="L20" s="11"/>
      <c r="M20" s="11">
        <v>597.01</v>
      </c>
      <c r="N20" s="11"/>
      <c r="O20" s="22">
        <v>2067</v>
      </c>
      <c r="P20" s="22"/>
      <c r="Q20" s="22">
        <v>547</v>
      </c>
      <c r="R20" s="22"/>
      <c r="S20" s="11">
        <v>566.92</v>
      </c>
      <c r="T20" s="11"/>
      <c r="U20" s="11"/>
      <c r="V20" s="11"/>
      <c r="W20" s="11">
        <v>2706.13</v>
      </c>
      <c r="X20" s="11"/>
      <c r="Y20" s="11">
        <v>337.88</v>
      </c>
      <c r="Z20" s="11"/>
      <c r="AA20" s="11"/>
      <c r="AB20" s="11"/>
      <c r="AC20" s="11">
        <v>5.2</v>
      </c>
      <c r="AD20" s="11"/>
      <c r="AE20" s="11">
        <v>30.11</v>
      </c>
      <c r="AF20" s="11"/>
      <c r="AG20" s="30"/>
      <c r="AH20" s="30"/>
      <c r="AI20" s="11">
        <v>800</v>
      </c>
      <c r="AJ20" s="11"/>
      <c r="AK20" s="11">
        <f t="shared" si="3"/>
        <v>2820.75</v>
      </c>
      <c r="AL20" s="11"/>
      <c r="AM20" s="11">
        <v>1000</v>
      </c>
      <c r="AN20" s="11"/>
      <c r="AO20" s="11"/>
      <c r="AP20" s="11"/>
      <c r="AQ20" s="11">
        <v>3.5</v>
      </c>
      <c r="AR20" s="11"/>
      <c r="AS20" s="11">
        <v>144</v>
      </c>
      <c r="AT20" s="11"/>
      <c r="AU20" s="11"/>
      <c r="AV20" s="11"/>
      <c r="AW20" s="11">
        <v>94.8</v>
      </c>
      <c r="AX20" s="11"/>
      <c r="AY20" s="11">
        <v>933</v>
      </c>
      <c r="AZ20" s="11"/>
      <c r="BA20" s="11">
        <v>262</v>
      </c>
      <c r="BB20" s="11"/>
      <c r="BC20" s="11"/>
      <c r="BD20" s="11"/>
      <c r="BE20" s="11">
        <v>46</v>
      </c>
      <c r="BF20" s="11"/>
      <c r="BG20" s="11">
        <v>19.85</v>
      </c>
      <c r="BH20" s="11"/>
      <c r="BI20" s="11">
        <v>238.2</v>
      </c>
      <c r="BJ20" s="11"/>
      <c r="BK20" s="11">
        <v>79.4</v>
      </c>
      <c r="BL20" s="37"/>
    </row>
    <row r="21" s="2" customFormat="1" ht="24" hidden="1" customHeight="1" spans="1:64">
      <c r="A21" s="10">
        <v>13</v>
      </c>
      <c r="B21" s="11" t="s">
        <v>60</v>
      </c>
      <c r="C21" s="11">
        <f t="shared" si="1"/>
        <v>68604.42</v>
      </c>
      <c r="D21" s="11"/>
      <c r="E21" s="12">
        <f t="shared" si="2"/>
        <v>64934.24</v>
      </c>
      <c r="F21" s="12"/>
      <c r="G21" s="11">
        <v>47554</v>
      </c>
      <c r="H21" s="11"/>
      <c r="I21" s="11">
        <v>5890</v>
      </c>
      <c r="J21" s="11"/>
      <c r="K21" s="11">
        <v>1741</v>
      </c>
      <c r="L21" s="11"/>
      <c r="M21" s="11">
        <v>607.54</v>
      </c>
      <c r="N21" s="11"/>
      <c r="O21" s="22">
        <v>2290</v>
      </c>
      <c r="P21" s="22"/>
      <c r="Q21" s="22">
        <v>556</v>
      </c>
      <c r="R21" s="22"/>
      <c r="S21" s="11">
        <v>576.91</v>
      </c>
      <c r="T21" s="11"/>
      <c r="U21" s="11"/>
      <c r="V21" s="11"/>
      <c r="W21" s="11">
        <v>4885.36</v>
      </c>
      <c r="X21" s="11"/>
      <c r="Y21" s="11">
        <v>135.98</v>
      </c>
      <c r="Z21" s="11"/>
      <c r="AA21" s="11">
        <v>0</v>
      </c>
      <c r="AB21" s="11"/>
      <c r="AC21" s="11">
        <v>5.29</v>
      </c>
      <c r="AD21" s="11"/>
      <c r="AE21" s="11">
        <v>97.16</v>
      </c>
      <c r="AF21" s="11"/>
      <c r="AG21" s="30"/>
      <c r="AH21" s="30"/>
      <c r="AI21" s="11">
        <v>595</v>
      </c>
      <c r="AJ21" s="11"/>
      <c r="AK21" s="11">
        <f t="shared" si="3"/>
        <v>3670.18</v>
      </c>
      <c r="AL21" s="11"/>
      <c r="AM21" s="11">
        <v>2000</v>
      </c>
      <c r="AN21" s="11"/>
      <c r="AO21" s="11">
        <v>50</v>
      </c>
      <c r="AP21" s="11"/>
      <c r="AQ21" s="11">
        <v>4</v>
      </c>
      <c r="AR21" s="11"/>
      <c r="AS21" s="11">
        <v>151</v>
      </c>
      <c r="AT21" s="11"/>
      <c r="AU21" s="11"/>
      <c r="AV21" s="11"/>
      <c r="AW21" s="11">
        <v>96.48</v>
      </c>
      <c r="AX21" s="11"/>
      <c r="AY21" s="11">
        <v>710</v>
      </c>
      <c r="AZ21" s="11"/>
      <c r="BA21" s="11">
        <v>267</v>
      </c>
      <c r="BB21" s="11"/>
      <c r="BC21" s="11"/>
      <c r="BD21" s="11"/>
      <c r="BE21" s="11">
        <v>48.3</v>
      </c>
      <c r="BF21" s="11"/>
      <c r="BG21" s="11">
        <v>20.2</v>
      </c>
      <c r="BH21" s="11"/>
      <c r="BI21" s="11">
        <v>242.4</v>
      </c>
      <c r="BJ21" s="11"/>
      <c r="BK21" s="11">
        <v>80.8</v>
      </c>
      <c r="BL21" s="37"/>
    </row>
    <row r="22" s="2" customFormat="1" ht="24" hidden="1" customHeight="1" spans="1:64">
      <c r="A22" s="13" t="s">
        <v>61</v>
      </c>
      <c r="B22" s="8" t="s">
        <v>62</v>
      </c>
      <c r="C22" s="8">
        <f t="shared" si="1"/>
        <v>786848.88</v>
      </c>
      <c r="D22" s="8"/>
      <c r="E22" s="9">
        <f t="shared" si="2"/>
        <v>716977.69</v>
      </c>
      <c r="F22" s="9"/>
      <c r="G22" s="9">
        <f>SUM(G23:G34)</f>
        <v>517570</v>
      </c>
      <c r="H22" s="9"/>
      <c r="I22" s="9">
        <f>SUM(I23:I34)</f>
        <v>11477</v>
      </c>
      <c r="J22" s="9"/>
      <c r="K22" s="9">
        <f>SUM(K23:K34)</f>
        <v>14332</v>
      </c>
      <c r="L22" s="9"/>
      <c r="M22" s="9">
        <f>SUM(M23:M34)</f>
        <v>6344.73</v>
      </c>
      <c r="N22" s="9"/>
      <c r="O22" s="9">
        <f>SUM(O23:O34)</f>
        <v>84186</v>
      </c>
      <c r="P22" s="9"/>
      <c r="Q22" s="9">
        <f>SUM(Q23:Q34)</f>
        <v>5844</v>
      </c>
      <c r="R22" s="9"/>
      <c r="S22" s="9">
        <f>SUM(S23:S34)</f>
        <v>6060.43</v>
      </c>
      <c r="T22" s="9"/>
      <c r="U22" s="8"/>
      <c r="V22" s="8"/>
      <c r="W22" s="8">
        <f>SUM(W23:W34)</f>
        <v>22966.47</v>
      </c>
      <c r="X22" s="8"/>
      <c r="Y22" s="8">
        <f>SUM(Y23:Y34)</f>
        <v>1411.31</v>
      </c>
      <c r="Z22" s="8"/>
      <c r="AA22" s="8">
        <f>SUM(AA23:AA34)</f>
        <v>14153</v>
      </c>
      <c r="AB22" s="8"/>
      <c r="AC22" s="8">
        <f>SUM(AC23:AC34)</f>
        <v>55.58</v>
      </c>
      <c r="AD22" s="8"/>
      <c r="AE22" s="8">
        <f>SUM(AE23:AE34)</f>
        <v>3301.17</v>
      </c>
      <c r="AF22" s="8"/>
      <c r="AG22" s="33"/>
      <c r="AH22" s="33"/>
      <c r="AI22" s="8">
        <f>SUM(AI23:AI34)</f>
        <v>29276</v>
      </c>
      <c r="AJ22" s="8"/>
      <c r="AK22" s="8">
        <f t="shared" si="3"/>
        <v>69871.19</v>
      </c>
      <c r="AL22" s="8"/>
      <c r="AM22" s="8">
        <f>SUM(AM23:AM34)</f>
        <v>18481</v>
      </c>
      <c r="AN22" s="8"/>
      <c r="AO22" s="8">
        <f>SUM(AO23:AO34)</f>
        <v>200</v>
      </c>
      <c r="AP22" s="8"/>
      <c r="AQ22" s="8">
        <f>SUM(AQ23:AQ34)</f>
        <v>2281</v>
      </c>
      <c r="AR22" s="8"/>
      <c r="AS22" s="8">
        <f>SUM(AS23:AS34)</f>
        <v>1705</v>
      </c>
      <c r="AT22" s="8"/>
      <c r="AU22" s="8"/>
      <c r="AV22" s="8"/>
      <c r="AW22" s="35">
        <f>SUM(AW23:AW34)</f>
        <v>1050.79</v>
      </c>
      <c r="AX22" s="35"/>
      <c r="AY22" s="35">
        <f>SUM(AY23:AY34)</f>
        <v>39264</v>
      </c>
      <c r="AZ22" s="35"/>
      <c r="BA22" s="35">
        <f>SUM(BA23:BA34)</f>
        <v>2806</v>
      </c>
      <c r="BB22" s="35"/>
      <c r="BC22" s="8"/>
      <c r="BD22" s="8"/>
      <c r="BE22" s="8">
        <f>SUM(BE23:BE34)</f>
        <v>476</v>
      </c>
      <c r="BF22" s="8"/>
      <c r="BG22" s="8">
        <f>SUM(BG23:BG34)</f>
        <v>212.2</v>
      </c>
      <c r="BH22" s="8"/>
      <c r="BI22" s="8">
        <f>SUM(BI23:BI34)</f>
        <v>2546.4</v>
      </c>
      <c r="BJ22" s="8"/>
      <c r="BK22" s="8">
        <f>SUM(BK23:BK34)</f>
        <v>848.8</v>
      </c>
      <c r="BL22" s="37"/>
    </row>
    <row r="23" s="2" customFormat="1" ht="24" hidden="1" customHeight="1" spans="1:64">
      <c r="A23" s="10">
        <v>14</v>
      </c>
      <c r="B23" s="11" t="s">
        <v>63</v>
      </c>
      <c r="C23" s="11">
        <f t="shared" si="1"/>
        <v>71616.86</v>
      </c>
      <c r="D23" s="11"/>
      <c r="E23" s="12">
        <f t="shared" si="2"/>
        <v>64326.18</v>
      </c>
      <c r="F23" s="12"/>
      <c r="G23" s="11">
        <v>38027</v>
      </c>
      <c r="H23" s="11"/>
      <c r="I23" s="11">
        <v>4170</v>
      </c>
      <c r="J23" s="11"/>
      <c r="K23" s="11">
        <v>1403</v>
      </c>
      <c r="L23" s="11"/>
      <c r="M23" s="23">
        <v>454.48</v>
      </c>
      <c r="N23" s="23"/>
      <c r="O23" s="20">
        <v>9664</v>
      </c>
      <c r="P23" s="20"/>
      <c r="Q23" s="20">
        <v>419</v>
      </c>
      <c r="R23" s="20"/>
      <c r="S23" s="26">
        <v>434.11</v>
      </c>
      <c r="T23" s="26"/>
      <c r="U23" s="11"/>
      <c r="V23" s="11"/>
      <c r="W23" s="11">
        <v>1554.85</v>
      </c>
      <c r="X23" s="11"/>
      <c r="Y23" s="11">
        <v>346.13</v>
      </c>
      <c r="Z23" s="11"/>
      <c r="AA23" s="26">
        <v>1524</v>
      </c>
      <c r="AB23" s="26"/>
      <c r="AC23" s="11">
        <v>3.98</v>
      </c>
      <c r="AD23" s="11"/>
      <c r="AE23" s="11">
        <v>328.63</v>
      </c>
      <c r="AF23" s="11"/>
      <c r="AG23" s="30"/>
      <c r="AH23" s="30"/>
      <c r="AI23" s="11">
        <v>5997</v>
      </c>
      <c r="AJ23" s="11"/>
      <c r="AK23" s="11">
        <f t="shared" si="3"/>
        <v>7290.68</v>
      </c>
      <c r="AL23" s="11"/>
      <c r="AM23" s="11">
        <v>1000</v>
      </c>
      <c r="AN23" s="11"/>
      <c r="AO23" s="11"/>
      <c r="AP23" s="11"/>
      <c r="AQ23" s="11">
        <v>93</v>
      </c>
      <c r="AR23" s="11"/>
      <c r="AS23" s="11">
        <v>297</v>
      </c>
      <c r="AT23" s="11"/>
      <c r="AU23" s="11"/>
      <c r="AV23" s="11"/>
      <c r="AW23" s="36">
        <v>75.28</v>
      </c>
      <c r="AX23" s="36"/>
      <c r="AY23" s="11">
        <v>5336</v>
      </c>
      <c r="AZ23" s="11"/>
      <c r="BA23" s="11">
        <v>201</v>
      </c>
      <c r="BB23" s="11"/>
      <c r="BC23" s="11"/>
      <c r="BD23" s="11"/>
      <c r="BE23" s="11">
        <v>30</v>
      </c>
      <c r="BF23" s="11"/>
      <c r="BG23" s="11">
        <v>15.2</v>
      </c>
      <c r="BH23" s="11"/>
      <c r="BI23" s="11">
        <v>182.4</v>
      </c>
      <c r="BJ23" s="11"/>
      <c r="BK23" s="11">
        <v>60.8</v>
      </c>
      <c r="BL23" s="37"/>
    </row>
    <row r="24" s="2" customFormat="1" ht="24" hidden="1" customHeight="1" spans="1:64">
      <c r="A24" s="10">
        <v>15</v>
      </c>
      <c r="B24" s="11" t="s">
        <v>64</v>
      </c>
      <c r="C24" s="11">
        <f t="shared" si="1"/>
        <v>91790.94</v>
      </c>
      <c r="D24" s="11"/>
      <c r="E24" s="12">
        <f t="shared" si="2"/>
        <v>82117.66</v>
      </c>
      <c r="F24" s="12"/>
      <c r="G24" s="11">
        <v>54132</v>
      </c>
      <c r="H24" s="11"/>
      <c r="I24" s="11">
        <v>192</v>
      </c>
      <c r="J24" s="11"/>
      <c r="K24" s="11">
        <v>1164.5</v>
      </c>
      <c r="L24" s="11"/>
      <c r="M24" s="23">
        <v>632.39</v>
      </c>
      <c r="N24" s="23"/>
      <c r="O24" s="22">
        <v>11032</v>
      </c>
      <c r="P24" s="22"/>
      <c r="Q24" s="22">
        <v>582</v>
      </c>
      <c r="R24" s="22"/>
      <c r="S24" s="26">
        <v>604.04</v>
      </c>
      <c r="T24" s="26"/>
      <c r="U24" s="11"/>
      <c r="V24" s="11"/>
      <c r="W24" s="11">
        <v>3942.02</v>
      </c>
      <c r="X24" s="11"/>
      <c r="Y24" s="11">
        <v>317.29</v>
      </c>
      <c r="Z24" s="11"/>
      <c r="AA24" s="26">
        <v>1892</v>
      </c>
      <c r="AB24" s="26"/>
      <c r="AC24" s="11">
        <v>5.54</v>
      </c>
      <c r="AD24" s="11"/>
      <c r="AE24" s="11">
        <v>209.88</v>
      </c>
      <c r="AF24" s="11"/>
      <c r="AG24" s="30"/>
      <c r="AH24" s="30"/>
      <c r="AI24" s="11">
        <v>7412</v>
      </c>
      <c r="AJ24" s="11"/>
      <c r="AK24" s="11">
        <f t="shared" si="3"/>
        <v>9673.28</v>
      </c>
      <c r="AL24" s="11"/>
      <c r="AM24" s="11">
        <v>2000</v>
      </c>
      <c r="AN24" s="11"/>
      <c r="AO24" s="11"/>
      <c r="AP24" s="11"/>
      <c r="AQ24" s="11">
        <v>1258</v>
      </c>
      <c r="AR24" s="11"/>
      <c r="AS24" s="11">
        <v>154</v>
      </c>
      <c r="AT24" s="11"/>
      <c r="AU24" s="11"/>
      <c r="AV24" s="11"/>
      <c r="AW24" s="36">
        <v>104.73</v>
      </c>
      <c r="AX24" s="36"/>
      <c r="AY24" s="11">
        <v>5468</v>
      </c>
      <c r="AZ24" s="11"/>
      <c r="BA24" s="11">
        <v>280</v>
      </c>
      <c r="BB24" s="11"/>
      <c r="BC24" s="11"/>
      <c r="BD24" s="11"/>
      <c r="BE24" s="11">
        <v>49</v>
      </c>
      <c r="BF24" s="11"/>
      <c r="BG24" s="11">
        <v>21.15</v>
      </c>
      <c r="BH24" s="11"/>
      <c r="BI24" s="11">
        <v>253.8</v>
      </c>
      <c r="BJ24" s="11"/>
      <c r="BK24" s="11">
        <v>84.6</v>
      </c>
      <c r="BL24" s="37"/>
    </row>
    <row r="25" s="2" customFormat="1" ht="24" hidden="1" customHeight="1" spans="1:64">
      <c r="A25" s="10">
        <v>16</v>
      </c>
      <c r="B25" s="11" t="s">
        <v>65</v>
      </c>
      <c r="C25" s="11">
        <f t="shared" si="1"/>
        <v>53620.63</v>
      </c>
      <c r="D25" s="11"/>
      <c r="E25" s="12">
        <f t="shared" si="2"/>
        <v>49733.55</v>
      </c>
      <c r="F25" s="12"/>
      <c r="G25" s="11">
        <v>37576</v>
      </c>
      <c r="H25" s="11"/>
      <c r="I25" s="11">
        <v>1060</v>
      </c>
      <c r="J25" s="11"/>
      <c r="K25" s="11">
        <v>751.5</v>
      </c>
      <c r="L25" s="11"/>
      <c r="M25" s="23">
        <v>444.02</v>
      </c>
      <c r="N25" s="23"/>
      <c r="O25" s="20">
        <v>1843</v>
      </c>
      <c r="P25" s="20"/>
      <c r="Q25" s="20">
        <v>409</v>
      </c>
      <c r="R25" s="20"/>
      <c r="S25" s="26">
        <v>424.12</v>
      </c>
      <c r="T25" s="26"/>
      <c r="U25" s="11"/>
      <c r="V25" s="11"/>
      <c r="W25" s="11">
        <v>4068.02</v>
      </c>
      <c r="X25" s="11"/>
      <c r="Y25" s="11">
        <v>0</v>
      </c>
      <c r="Z25" s="11"/>
      <c r="AA25" s="26">
        <v>0</v>
      </c>
      <c r="AB25" s="26"/>
      <c r="AC25" s="11">
        <v>3.89</v>
      </c>
      <c r="AD25" s="11"/>
      <c r="AE25" s="11">
        <v>4</v>
      </c>
      <c r="AF25" s="11"/>
      <c r="AG25" s="30"/>
      <c r="AH25" s="30"/>
      <c r="AI25" s="11">
        <v>3150</v>
      </c>
      <c r="AJ25" s="11"/>
      <c r="AK25" s="11">
        <f t="shared" si="3"/>
        <v>3887.08</v>
      </c>
      <c r="AL25" s="11"/>
      <c r="AM25" s="11">
        <v>2000</v>
      </c>
      <c r="AN25" s="11"/>
      <c r="AO25" s="11"/>
      <c r="AP25" s="11"/>
      <c r="AQ25" s="11">
        <v>88</v>
      </c>
      <c r="AR25" s="11"/>
      <c r="AS25" s="11">
        <v>91</v>
      </c>
      <c r="AT25" s="11"/>
      <c r="AU25" s="11"/>
      <c r="AV25" s="11"/>
      <c r="AW25" s="36">
        <v>73.53</v>
      </c>
      <c r="AX25" s="36"/>
      <c r="AY25" s="11">
        <v>1157</v>
      </c>
      <c r="AZ25" s="11"/>
      <c r="BA25" s="11">
        <v>196</v>
      </c>
      <c r="BB25" s="11"/>
      <c r="BC25" s="11"/>
      <c r="BD25" s="11"/>
      <c r="BE25" s="11">
        <v>29.1</v>
      </c>
      <c r="BF25" s="11"/>
      <c r="BG25" s="11">
        <v>14.85</v>
      </c>
      <c r="BH25" s="11"/>
      <c r="BI25" s="11">
        <v>178.2</v>
      </c>
      <c r="BJ25" s="11"/>
      <c r="BK25" s="11">
        <v>59.4</v>
      </c>
      <c r="BL25" s="37"/>
    </row>
    <row r="26" s="2" customFormat="1" ht="24" hidden="1" customHeight="1" spans="1:64">
      <c r="A26" s="10">
        <v>17</v>
      </c>
      <c r="B26" s="11" t="s">
        <v>66</v>
      </c>
      <c r="C26" s="11">
        <f t="shared" si="1"/>
        <v>37450.43</v>
      </c>
      <c r="D26" s="11"/>
      <c r="E26" s="12">
        <f t="shared" si="2"/>
        <v>32434.93</v>
      </c>
      <c r="F26" s="12"/>
      <c r="G26" s="11">
        <v>22938</v>
      </c>
      <c r="H26" s="11"/>
      <c r="I26" s="11">
        <v>0</v>
      </c>
      <c r="J26" s="11"/>
      <c r="K26" s="11">
        <v>1308.5</v>
      </c>
      <c r="L26" s="11"/>
      <c r="M26" s="23">
        <v>372.26</v>
      </c>
      <c r="N26" s="23"/>
      <c r="O26" s="22">
        <v>5530</v>
      </c>
      <c r="P26" s="22"/>
      <c r="Q26" s="22">
        <v>343</v>
      </c>
      <c r="R26" s="22"/>
      <c r="S26" s="26">
        <v>355.57</v>
      </c>
      <c r="T26" s="26"/>
      <c r="U26" s="11"/>
      <c r="V26" s="11"/>
      <c r="W26" s="11">
        <v>936.78</v>
      </c>
      <c r="X26" s="11"/>
      <c r="Y26" s="11">
        <v>28.84</v>
      </c>
      <c r="Z26" s="11"/>
      <c r="AA26" s="26">
        <v>0</v>
      </c>
      <c r="AB26" s="26"/>
      <c r="AC26" s="11">
        <v>3.26</v>
      </c>
      <c r="AD26" s="11"/>
      <c r="AE26" s="11">
        <v>118.72</v>
      </c>
      <c r="AF26" s="11"/>
      <c r="AG26" s="30"/>
      <c r="AH26" s="30"/>
      <c r="AI26" s="11">
        <v>500</v>
      </c>
      <c r="AJ26" s="11"/>
      <c r="AK26" s="11">
        <f t="shared" si="3"/>
        <v>5015.5</v>
      </c>
      <c r="AL26" s="11"/>
      <c r="AM26" s="11">
        <v>1000</v>
      </c>
      <c r="AN26" s="11"/>
      <c r="AO26" s="11"/>
      <c r="AP26" s="11"/>
      <c r="AQ26" s="11">
        <v>3</v>
      </c>
      <c r="AR26" s="11"/>
      <c r="AS26" s="11">
        <v>79</v>
      </c>
      <c r="AT26" s="11"/>
      <c r="AU26" s="11"/>
      <c r="AV26" s="11"/>
      <c r="AW26" s="36">
        <v>61.65</v>
      </c>
      <c r="AX26" s="36"/>
      <c r="AY26" s="11">
        <v>3470</v>
      </c>
      <c r="AZ26" s="11"/>
      <c r="BA26" s="11">
        <v>165</v>
      </c>
      <c r="BB26" s="11"/>
      <c r="BC26" s="11"/>
      <c r="BD26" s="11"/>
      <c r="BE26" s="11">
        <v>25.2</v>
      </c>
      <c r="BF26" s="11"/>
      <c r="BG26" s="11">
        <v>12.45</v>
      </c>
      <c r="BH26" s="11"/>
      <c r="BI26" s="11">
        <v>149.4</v>
      </c>
      <c r="BJ26" s="11"/>
      <c r="BK26" s="11">
        <v>49.8</v>
      </c>
      <c r="BL26" s="37"/>
    </row>
    <row r="27" s="2" customFormat="1" ht="24" hidden="1" customHeight="1" spans="1:64">
      <c r="A27" s="10">
        <v>18</v>
      </c>
      <c r="B27" s="11" t="s">
        <v>67</v>
      </c>
      <c r="C27" s="11">
        <f t="shared" si="1"/>
        <v>128498.12</v>
      </c>
      <c r="D27" s="11"/>
      <c r="E27" s="12">
        <f t="shared" si="2"/>
        <v>121030.74</v>
      </c>
      <c r="F27" s="12"/>
      <c r="G27" s="11">
        <v>97767</v>
      </c>
      <c r="H27" s="11"/>
      <c r="I27" s="11">
        <v>2222</v>
      </c>
      <c r="J27" s="11"/>
      <c r="K27" s="11">
        <v>2344.9</v>
      </c>
      <c r="L27" s="11"/>
      <c r="M27" s="23">
        <v>941.85</v>
      </c>
      <c r="N27" s="23"/>
      <c r="O27" s="22">
        <v>8043</v>
      </c>
      <c r="P27" s="22"/>
      <c r="Q27" s="22">
        <v>867</v>
      </c>
      <c r="R27" s="22"/>
      <c r="S27" s="26">
        <v>899.64</v>
      </c>
      <c r="T27" s="26"/>
      <c r="U27" s="11"/>
      <c r="V27" s="11"/>
      <c r="W27" s="11">
        <v>1342.77</v>
      </c>
      <c r="X27" s="11"/>
      <c r="Y27" s="11">
        <v>247.24</v>
      </c>
      <c r="Z27" s="11"/>
      <c r="AA27" s="26">
        <v>3177</v>
      </c>
      <c r="AB27" s="26"/>
      <c r="AC27" s="11">
        <v>8.25</v>
      </c>
      <c r="AD27" s="11"/>
      <c r="AE27" s="11">
        <v>181.09</v>
      </c>
      <c r="AF27" s="11"/>
      <c r="AG27" s="30"/>
      <c r="AH27" s="30"/>
      <c r="AI27" s="11">
        <v>2989</v>
      </c>
      <c r="AJ27" s="11"/>
      <c r="AK27" s="11">
        <f t="shared" si="3"/>
        <v>7467.38</v>
      </c>
      <c r="AL27" s="11"/>
      <c r="AM27" s="11">
        <v>2000</v>
      </c>
      <c r="AN27" s="11"/>
      <c r="AO27" s="11"/>
      <c r="AP27" s="11"/>
      <c r="AQ27" s="11">
        <v>53</v>
      </c>
      <c r="AR27" s="11"/>
      <c r="AS27" s="11">
        <v>267</v>
      </c>
      <c r="AT27" s="11"/>
      <c r="AU27" s="11"/>
      <c r="AV27" s="11"/>
      <c r="AW27" s="36">
        <v>155.98</v>
      </c>
      <c r="AX27" s="36"/>
      <c r="AY27" s="11">
        <v>3957</v>
      </c>
      <c r="AZ27" s="11"/>
      <c r="BA27" s="11">
        <v>417</v>
      </c>
      <c r="BB27" s="11"/>
      <c r="BC27" s="11"/>
      <c r="BD27" s="11"/>
      <c r="BE27" s="11">
        <v>81.9</v>
      </c>
      <c r="BF27" s="11"/>
      <c r="BG27" s="11">
        <v>31.5</v>
      </c>
      <c r="BH27" s="11"/>
      <c r="BI27" s="11">
        <v>378</v>
      </c>
      <c r="BJ27" s="11"/>
      <c r="BK27" s="11">
        <v>126</v>
      </c>
      <c r="BL27" s="37"/>
    </row>
    <row r="28" s="2" customFormat="1" ht="24" hidden="1" customHeight="1" spans="1:64">
      <c r="A28" s="10">
        <v>19</v>
      </c>
      <c r="B28" s="11" t="s">
        <v>68</v>
      </c>
      <c r="C28" s="11">
        <f t="shared" si="1"/>
        <v>55576.56</v>
      </c>
      <c r="D28" s="11"/>
      <c r="E28" s="12">
        <f t="shared" si="2"/>
        <v>49331.13</v>
      </c>
      <c r="F28" s="12"/>
      <c r="G28" s="11">
        <v>36718</v>
      </c>
      <c r="H28" s="11"/>
      <c r="I28" s="11">
        <v>50</v>
      </c>
      <c r="J28" s="11"/>
      <c r="K28" s="11">
        <v>1119.9</v>
      </c>
      <c r="L28" s="11"/>
      <c r="M28" s="23">
        <v>536.64</v>
      </c>
      <c r="N28" s="23"/>
      <c r="O28" s="20">
        <v>6200</v>
      </c>
      <c r="P28" s="20"/>
      <c r="Q28" s="20">
        <v>495</v>
      </c>
      <c r="R28" s="20"/>
      <c r="S28" s="26">
        <v>512.65</v>
      </c>
      <c r="T28" s="26"/>
      <c r="U28" s="11"/>
      <c r="V28" s="11"/>
      <c r="W28" s="11">
        <v>1030.5</v>
      </c>
      <c r="X28" s="11"/>
      <c r="Y28" s="11">
        <v>0</v>
      </c>
      <c r="Z28" s="11"/>
      <c r="AA28" s="26">
        <v>1938</v>
      </c>
      <c r="AB28" s="26"/>
      <c r="AC28" s="11">
        <v>4.7</v>
      </c>
      <c r="AD28" s="11"/>
      <c r="AE28" s="11">
        <v>85.74</v>
      </c>
      <c r="AF28" s="11"/>
      <c r="AG28" s="30"/>
      <c r="AH28" s="30"/>
      <c r="AI28" s="11">
        <v>640</v>
      </c>
      <c r="AJ28" s="11"/>
      <c r="AK28" s="11">
        <f t="shared" si="3"/>
        <v>6245.43</v>
      </c>
      <c r="AL28" s="11"/>
      <c r="AM28" s="11">
        <v>2000</v>
      </c>
      <c r="AN28" s="11"/>
      <c r="AO28" s="11"/>
      <c r="AP28" s="11"/>
      <c r="AQ28" s="11">
        <v>643</v>
      </c>
      <c r="AR28" s="11"/>
      <c r="AS28" s="11">
        <v>130</v>
      </c>
      <c r="AT28" s="11"/>
      <c r="AU28" s="11"/>
      <c r="AV28" s="11"/>
      <c r="AW28" s="36">
        <v>88.88</v>
      </c>
      <c r="AX28" s="36"/>
      <c r="AY28" s="11">
        <v>2800</v>
      </c>
      <c r="AZ28" s="11"/>
      <c r="BA28" s="11">
        <v>237</v>
      </c>
      <c r="BB28" s="11"/>
      <c r="BC28" s="11"/>
      <c r="BD28" s="11"/>
      <c r="BE28" s="11">
        <v>41.4</v>
      </c>
      <c r="BF28" s="11"/>
      <c r="BG28" s="11">
        <v>17.95</v>
      </c>
      <c r="BH28" s="11"/>
      <c r="BI28" s="11">
        <v>215.4</v>
      </c>
      <c r="BJ28" s="11"/>
      <c r="BK28" s="11">
        <v>71.8</v>
      </c>
      <c r="BL28" s="37"/>
    </row>
    <row r="29" s="2" customFormat="1" ht="24" hidden="1" customHeight="1" spans="1:64">
      <c r="A29" s="10">
        <v>20</v>
      </c>
      <c r="B29" s="11" t="s">
        <v>69</v>
      </c>
      <c r="C29" s="11">
        <f t="shared" si="1"/>
        <v>97775.21</v>
      </c>
      <c r="D29" s="11"/>
      <c r="E29" s="12">
        <f t="shared" si="2"/>
        <v>85891.67</v>
      </c>
      <c r="F29" s="12"/>
      <c r="G29" s="11">
        <v>49844</v>
      </c>
      <c r="H29" s="11"/>
      <c r="I29" s="11">
        <v>0</v>
      </c>
      <c r="J29" s="11"/>
      <c r="K29" s="11">
        <v>1122</v>
      </c>
      <c r="L29" s="11"/>
      <c r="M29" s="23">
        <v>603.98</v>
      </c>
      <c r="N29" s="23"/>
      <c r="O29" s="20">
        <v>24074</v>
      </c>
      <c r="P29" s="20"/>
      <c r="Q29" s="20">
        <v>556</v>
      </c>
      <c r="R29" s="20"/>
      <c r="S29" s="26">
        <v>576.91</v>
      </c>
      <c r="T29" s="26"/>
      <c r="U29" s="11"/>
      <c r="V29" s="11"/>
      <c r="W29" s="11">
        <v>2693.48</v>
      </c>
      <c r="X29" s="11"/>
      <c r="Y29" s="11">
        <v>304.92</v>
      </c>
      <c r="Z29" s="11"/>
      <c r="AA29" s="26">
        <v>1760</v>
      </c>
      <c r="AB29" s="26"/>
      <c r="AC29" s="11">
        <v>5.29</v>
      </c>
      <c r="AD29" s="11"/>
      <c r="AE29" s="11">
        <v>73.09</v>
      </c>
      <c r="AF29" s="11"/>
      <c r="AG29" s="30"/>
      <c r="AH29" s="30"/>
      <c r="AI29" s="11">
        <v>4278</v>
      </c>
      <c r="AJ29" s="11"/>
      <c r="AK29" s="11">
        <f t="shared" si="3"/>
        <v>11883.54</v>
      </c>
      <c r="AL29" s="11"/>
      <c r="AM29" s="11">
        <v>2000</v>
      </c>
      <c r="AN29" s="11"/>
      <c r="AO29" s="11"/>
      <c r="AP29" s="11"/>
      <c r="AQ29" s="11">
        <v>3</v>
      </c>
      <c r="AR29" s="11"/>
      <c r="AS29" s="11">
        <v>185</v>
      </c>
      <c r="AT29" s="11"/>
      <c r="AU29" s="11"/>
      <c r="AV29" s="11"/>
      <c r="AW29" s="36">
        <v>100.04</v>
      </c>
      <c r="AX29" s="36"/>
      <c r="AY29" s="11">
        <v>8926</v>
      </c>
      <c r="AZ29" s="11"/>
      <c r="BA29" s="11">
        <v>267</v>
      </c>
      <c r="BB29" s="11"/>
      <c r="BC29" s="11"/>
      <c r="BD29" s="11"/>
      <c r="BE29" s="11">
        <v>59.1</v>
      </c>
      <c r="BF29" s="11"/>
      <c r="BG29" s="11">
        <v>20.2</v>
      </c>
      <c r="BH29" s="11"/>
      <c r="BI29" s="11">
        <v>242.4</v>
      </c>
      <c r="BJ29" s="11"/>
      <c r="BK29" s="11">
        <v>80.8</v>
      </c>
      <c r="BL29" s="37"/>
    </row>
    <row r="30" s="2" customFormat="1" ht="24" hidden="1" customHeight="1" spans="1:64">
      <c r="A30" s="10">
        <v>21</v>
      </c>
      <c r="B30" s="11" t="s">
        <v>70</v>
      </c>
      <c r="C30" s="11">
        <f t="shared" si="1"/>
        <v>24473.17</v>
      </c>
      <c r="D30" s="11"/>
      <c r="E30" s="12">
        <f t="shared" si="2"/>
        <v>22417.75</v>
      </c>
      <c r="F30" s="12"/>
      <c r="G30" s="11">
        <v>18790</v>
      </c>
      <c r="H30" s="11"/>
      <c r="I30" s="11">
        <v>50</v>
      </c>
      <c r="J30" s="11"/>
      <c r="K30" s="11">
        <v>244.5</v>
      </c>
      <c r="L30" s="11"/>
      <c r="M30" s="23">
        <v>293.02</v>
      </c>
      <c r="N30" s="23"/>
      <c r="O30" s="20">
        <v>574</v>
      </c>
      <c r="P30" s="20"/>
      <c r="Q30" s="20">
        <v>270</v>
      </c>
      <c r="R30" s="20"/>
      <c r="S30" s="26">
        <v>279.89</v>
      </c>
      <c r="T30" s="26"/>
      <c r="U30" s="11"/>
      <c r="V30" s="11"/>
      <c r="W30" s="11">
        <v>1006.77</v>
      </c>
      <c r="X30" s="11"/>
      <c r="Y30" s="11">
        <v>0</v>
      </c>
      <c r="Z30" s="11"/>
      <c r="AA30" s="26">
        <v>0</v>
      </c>
      <c r="AB30" s="26"/>
      <c r="AC30" s="11">
        <v>2.57</v>
      </c>
      <c r="AD30" s="11"/>
      <c r="AE30" s="11">
        <v>7</v>
      </c>
      <c r="AF30" s="11"/>
      <c r="AG30" s="30"/>
      <c r="AH30" s="30"/>
      <c r="AI30" s="11">
        <v>900</v>
      </c>
      <c r="AJ30" s="11"/>
      <c r="AK30" s="11">
        <f t="shared" si="3"/>
        <v>2055.42</v>
      </c>
      <c r="AL30" s="11"/>
      <c r="AM30" s="11">
        <v>1481</v>
      </c>
      <c r="AN30" s="11"/>
      <c r="AO30" s="11"/>
      <c r="AP30" s="11"/>
      <c r="AQ30" s="11">
        <v>3</v>
      </c>
      <c r="AR30" s="11"/>
      <c r="AS30" s="11">
        <v>39</v>
      </c>
      <c r="AT30" s="11"/>
      <c r="AU30" s="11"/>
      <c r="AV30" s="11"/>
      <c r="AW30" s="36">
        <v>48.52</v>
      </c>
      <c r="AX30" s="36"/>
      <c r="AY30" s="11">
        <v>176</v>
      </c>
      <c r="AZ30" s="11"/>
      <c r="BA30" s="11">
        <v>129</v>
      </c>
      <c r="BB30" s="11"/>
      <c r="BC30" s="11"/>
      <c r="BD30" s="11"/>
      <c r="BE30" s="11">
        <v>12.3</v>
      </c>
      <c r="BF30" s="11"/>
      <c r="BG30" s="11">
        <v>9.8</v>
      </c>
      <c r="BH30" s="11"/>
      <c r="BI30" s="11">
        <v>117.6</v>
      </c>
      <c r="BJ30" s="11"/>
      <c r="BK30" s="11">
        <v>39.2</v>
      </c>
      <c r="BL30" s="37"/>
    </row>
    <row r="31" s="2" customFormat="1" ht="24" hidden="1" customHeight="1" spans="1:64">
      <c r="A31" s="10">
        <v>22</v>
      </c>
      <c r="B31" s="11" t="s">
        <v>71</v>
      </c>
      <c r="C31" s="11">
        <f t="shared" si="1"/>
        <v>100151.66</v>
      </c>
      <c r="D31" s="11"/>
      <c r="E31" s="12">
        <f t="shared" si="2"/>
        <v>95029</v>
      </c>
      <c r="F31" s="12"/>
      <c r="G31" s="11">
        <v>77329</v>
      </c>
      <c r="H31" s="11"/>
      <c r="I31" s="11">
        <v>2432</v>
      </c>
      <c r="J31" s="11"/>
      <c r="K31" s="11">
        <v>1614.5</v>
      </c>
      <c r="L31" s="11"/>
      <c r="M31" s="23">
        <v>714.61</v>
      </c>
      <c r="N31" s="23"/>
      <c r="O31" s="20">
        <v>4019</v>
      </c>
      <c r="P31" s="20"/>
      <c r="Q31" s="20">
        <v>658</v>
      </c>
      <c r="R31" s="20"/>
      <c r="S31" s="26">
        <v>682.59</v>
      </c>
      <c r="T31" s="26"/>
      <c r="U31" s="11"/>
      <c r="V31" s="11"/>
      <c r="W31" s="11">
        <v>1958.78</v>
      </c>
      <c r="X31" s="11"/>
      <c r="Y31" s="11">
        <v>111.26</v>
      </c>
      <c r="Z31" s="11"/>
      <c r="AA31" s="26">
        <v>2735</v>
      </c>
      <c r="AB31" s="26"/>
      <c r="AC31" s="11">
        <v>6.26</v>
      </c>
      <c r="AD31" s="11"/>
      <c r="AE31" s="11">
        <v>1088</v>
      </c>
      <c r="AF31" s="11"/>
      <c r="AG31" s="30"/>
      <c r="AH31" s="30"/>
      <c r="AI31" s="11">
        <v>1680</v>
      </c>
      <c r="AJ31" s="11"/>
      <c r="AK31" s="11">
        <f t="shared" si="3"/>
        <v>5122.66</v>
      </c>
      <c r="AL31" s="11"/>
      <c r="AM31" s="11">
        <v>2000</v>
      </c>
      <c r="AN31" s="11"/>
      <c r="AO31" s="11">
        <v>200</v>
      </c>
      <c r="AP31" s="11"/>
      <c r="AQ31" s="11">
        <v>3</v>
      </c>
      <c r="AR31" s="11"/>
      <c r="AS31" s="11">
        <v>188</v>
      </c>
      <c r="AT31" s="11"/>
      <c r="AU31" s="11"/>
      <c r="AV31" s="11"/>
      <c r="AW31" s="36">
        <v>118.36</v>
      </c>
      <c r="AX31" s="36"/>
      <c r="AY31" s="11">
        <v>1831</v>
      </c>
      <c r="AZ31" s="11"/>
      <c r="BA31" s="11">
        <v>316</v>
      </c>
      <c r="BB31" s="11"/>
      <c r="BC31" s="11"/>
      <c r="BD31" s="11"/>
      <c r="BE31" s="11">
        <v>60</v>
      </c>
      <c r="BF31" s="11"/>
      <c r="BG31" s="11">
        <v>23.9</v>
      </c>
      <c r="BH31" s="11"/>
      <c r="BI31" s="11">
        <v>286.8</v>
      </c>
      <c r="BJ31" s="11"/>
      <c r="BK31" s="11">
        <v>95.6</v>
      </c>
      <c r="BL31" s="37"/>
    </row>
    <row r="32" s="2" customFormat="1" ht="24" hidden="1" customHeight="1" spans="1:64">
      <c r="A32" s="10">
        <v>23</v>
      </c>
      <c r="B32" s="11" t="s">
        <v>72</v>
      </c>
      <c r="C32" s="11">
        <f t="shared" si="1"/>
        <v>59126.37</v>
      </c>
      <c r="D32" s="11"/>
      <c r="E32" s="12">
        <f t="shared" si="2"/>
        <v>54347.67</v>
      </c>
      <c r="F32" s="12"/>
      <c r="G32" s="11">
        <v>42074</v>
      </c>
      <c r="H32" s="11"/>
      <c r="I32" s="11">
        <v>866</v>
      </c>
      <c r="J32" s="11"/>
      <c r="K32" s="11">
        <v>821</v>
      </c>
      <c r="L32" s="11"/>
      <c r="M32" s="23">
        <v>618.93</v>
      </c>
      <c r="N32" s="23"/>
      <c r="O32" s="22">
        <v>6200</v>
      </c>
      <c r="P32" s="22"/>
      <c r="Q32" s="22">
        <v>570</v>
      </c>
      <c r="R32" s="22"/>
      <c r="S32" s="26">
        <v>591.19</v>
      </c>
      <c r="T32" s="26"/>
      <c r="U32" s="11"/>
      <c r="V32" s="11"/>
      <c r="W32" s="11">
        <v>1425.3</v>
      </c>
      <c r="X32" s="11"/>
      <c r="Y32" s="11">
        <v>8.24</v>
      </c>
      <c r="Z32" s="11"/>
      <c r="AA32" s="26">
        <v>1127</v>
      </c>
      <c r="AB32" s="26"/>
      <c r="AC32" s="11">
        <v>5.42</v>
      </c>
      <c r="AD32" s="11"/>
      <c r="AE32" s="11">
        <v>40.59</v>
      </c>
      <c r="AF32" s="11"/>
      <c r="AG32" s="30"/>
      <c r="AH32" s="30"/>
      <c r="AI32" s="11">
        <v>0</v>
      </c>
      <c r="AJ32" s="11"/>
      <c r="AK32" s="11">
        <f t="shared" si="3"/>
        <v>4778.7</v>
      </c>
      <c r="AL32" s="11"/>
      <c r="AM32" s="11">
        <v>1000</v>
      </c>
      <c r="AN32" s="11"/>
      <c r="AO32" s="11"/>
      <c r="AP32" s="11"/>
      <c r="AQ32" s="11">
        <v>43</v>
      </c>
      <c r="AR32" s="11"/>
      <c r="AS32" s="11">
        <v>157</v>
      </c>
      <c r="AT32" s="11"/>
      <c r="AU32" s="11"/>
      <c r="AV32" s="11"/>
      <c r="AW32" s="36">
        <v>102.5</v>
      </c>
      <c r="AX32" s="36"/>
      <c r="AY32" s="11">
        <v>2800</v>
      </c>
      <c r="AZ32" s="11"/>
      <c r="BA32" s="11">
        <v>274</v>
      </c>
      <c r="BB32" s="11"/>
      <c r="BC32" s="11"/>
      <c r="BD32" s="11"/>
      <c r="BE32" s="11">
        <v>50.3</v>
      </c>
      <c r="BF32" s="11"/>
      <c r="BG32" s="11">
        <v>20.7</v>
      </c>
      <c r="BH32" s="11"/>
      <c r="BI32" s="11">
        <v>248.4</v>
      </c>
      <c r="BJ32" s="11"/>
      <c r="BK32" s="11">
        <v>82.8</v>
      </c>
      <c r="BL32" s="37"/>
    </row>
    <row r="33" s="2" customFormat="1" ht="24" hidden="1" customHeight="1" spans="1:64">
      <c r="A33" s="10">
        <v>24</v>
      </c>
      <c r="B33" s="11" t="s">
        <v>73</v>
      </c>
      <c r="C33" s="11">
        <f t="shared" si="1"/>
        <v>35025.61</v>
      </c>
      <c r="D33" s="11"/>
      <c r="E33" s="12">
        <f t="shared" si="2"/>
        <v>31763.25</v>
      </c>
      <c r="F33" s="12"/>
      <c r="G33" s="11">
        <v>23582</v>
      </c>
      <c r="H33" s="11"/>
      <c r="I33" s="11">
        <v>27</v>
      </c>
      <c r="J33" s="11"/>
      <c r="K33" s="11">
        <v>611.5</v>
      </c>
      <c r="L33" s="11"/>
      <c r="M33" s="23">
        <v>394.68</v>
      </c>
      <c r="N33" s="23"/>
      <c r="O33" s="20">
        <v>3561</v>
      </c>
      <c r="P33" s="20"/>
      <c r="Q33" s="20">
        <v>364</v>
      </c>
      <c r="R33" s="20"/>
      <c r="S33" s="26">
        <v>376.99</v>
      </c>
      <c r="T33" s="26"/>
      <c r="U33" s="11"/>
      <c r="V33" s="11"/>
      <c r="W33" s="11">
        <v>1744.07</v>
      </c>
      <c r="X33" s="11"/>
      <c r="Y33" s="11">
        <v>4.12</v>
      </c>
      <c r="Z33" s="11"/>
      <c r="AA33" s="26">
        <v>0</v>
      </c>
      <c r="AB33" s="26"/>
      <c r="AC33" s="11">
        <v>3.46</v>
      </c>
      <c r="AD33" s="11"/>
      <c r="AE33" s="11">
        <v>1094.43</v>
      </c>
      <c r="AF33" s="11"/>
      <c r="AG33" s="30"/>
      <c r="AH33" s="30"/>
      <c r="AI33" s="11">
        <v>0</v>
      </c>
      <c r="AJ33" s="11"/>
      <c r="AK33" s="11">
        <f t="shared" si="3"/>
        <v>3262.36</v>
      </c>
      <c r="AL33" s="11"/>
      <c r="AM33" s="11">
        <v>1000</v>
      </c>
      <c r="AN33" s="11"/>
      <c r="AO33" s="11"/>
      <c r="AP33" s="11"/>
      <c r="AQ33" s="11">
        <v>3</v>
      </c>
      <c r="AR33" s="11"/>
      <c r="AS33" s="11">
        <v>80</v>
      </c>
      <c r="AT33" s="11"/>
      <c r="AU33" s="11"/>
      <c r="AV33" s="11"/>
      <c r="AW33" s="36">
        <v>65.36</v>
      </c>
      <c r="AX33" s="36"/>
      <c r="AY33" s="11">
        <v>1689</v>
      </c>
      <c r="AZ33" s="11"/>
      <c r="BA33" s="11">
        <v>175</v>
      </c>
      <c r="BB33" s="11"/>
      <c r="BC33" s="11"/>
      <c r="BD33" s="11"/>
      <c r="BE33" s="11">
        <v>25.6</v>
      </c>
      <c r="BF33" s="11"/>
      <c r="BG33" s="11">
        <v>13.2</v>
      </c>
      <c r="BH33" s="11"/>
      <c r="BI33" s="11">
        <v>158.4</v>
      </c>
      <c r="BJ33" s="11"/>
      <c r="BK33" s="11">
        <v>52.8</v>
      </c>
      <c r="BL33" s="37"/>
    </row>
    <row r="34" s="2" customFormat="1" ht="24" hidden="1" customHeight="1" spans="1:64">
      <c r="A34" s="10">
        <v>25</v>
      </c>
      <c r="B34" s="11" t="s">
        <v>74</v>
      </c>
      <c r="C34" s="11">
        <f t="shared" si="1"/>
        <v>31743.32</v>
      </c>
      <c r="D34" s="11"/>
      <c r="E34" s="12">
        <f t="shared" si="2"/>
        <v>28554.16</v>
      </c>
      <c r="F34" s="12"/>
      <c r="G34" s="11">
        <v>18793</v>
      </c>
      <c r="H34" s="11"/>
      <c r="I34" s="11">
        <v>408</v>
      </c>
      <c r="J34" s="11"/>
      <c r="K34" s="11">
        <v>1826.2</v>
      </c>
      <c r="L34" s="11"/>
      <c r="M34" s="23">
        <v>337.87</v>
      </c>
      <c r="N34" s="23"/>
      <c r="O34" s="20">
        <v>3446</v>
      </c>
      <c r="P34" s="20"/>
      <c r="Q34" s="20">
        <v>311</v>
      </c>
      <c r="R34" s="20"/>
      <c r="S34" s="26">
        <v>322.73</v>
      </c>
      <c r="T34" s="26"/>
      <c r="U34" s="11"/>
      <c r="V34" s="11"/>
      <c r="W34" s="11">
        <v>1263.13</v>
      </c>
      <c r="X34" s="11"/>
      <c r="Y34" s="11">
        <v>43.27</v>
      </c>
      <c r="Z34" s="11"/>
      <c r="AA34" s="26">
        <v>0</v>
      </c>
      <c r="AB34" s="26"/>
      <c r="AC34" s="11">
        <v>2.96</v>
      </c>
      <c r="AD34" s="11"/>
      <c r="AE34" s="11">
        <v>70</v>
      </c>
      <c r="AF34" s="11"/>
      <c r="AG34" s="30"/>
      <c r="AH34" s="30"/>
      <c r="AI34" s="11">
        <v>1730</v>
      </c>
      <c r="AJ34" s="11"/>
      <c r="AK34" s="11">
        <f t="shared" si="3"/>
        <v>3189.16</v>
      </c>
      <c r="AL34" s="11"/>
      <c r="AM34" s="11">
        <v>1000</v>
      </c>
      <c r="AN34" s="11"/>
      <c r="AO34" s="11"/>
      <c r="AP34" s="11"/>
      <c r="AQ34" s="11">
        <v>88</v>
      </c>
      <c r="AR34" s="11"/>
      <c r="AS34" s="11">
        <v>38</v>
      </c>
      <c r="AT34" s="11"/>
      <c r="AU34" s="11"/>
      <c r="AV34" s="11"/>
      <c r="AW34" s="36">
        <v>55.96</v>
      </c>
      <c r="AX34" s="36"/>
      <c r="AY34" s="11">
        <v>1654</v>
      </c>
      <c r="AZ34" s="11"/>
      <c r="BA34" s="11">
        <v>149</v>
      </c>
      <c r="BB34" s="11"/>
      <c r="BC34" s="11"/>
      <c r="BD34" s="11"/>
      <c r="BE34" s="11">
        <v>12.1</v>
      </c>
      <c r="BF34" s="11"/>
      <c r="BG34" s="11">
        <v>11.3</v>
      </c>
      <c r="BH34" s="11"/>
      <c r="BI34" s="11">
        <v>135.6</v>
      </c>
      <c r="BJ34" s="11"/>
      <c r="BK34" s="11">
        <v>45.2</v>
      </c>
      <c r="BL34" s="37"/>
    </row>
    <row r="35" s="2" customFormat="1" ht="24" hidden="1" customHeight="1" spans="1:64">
      <c r="A35" s="13" t="s">
        <v>75</v>
      </c>
      <c r="B35" s="8" t="s">
        <v>76</v>
      </c>
      <c r="C35" s="8">
        <f>SUM(C36:C39)</f>
        <v>149506.43</v>
      </c>
      <c r="D35" s="8"/>
      <c r="E35" s="8">
        <f>SUM(E36:E39)</f>
        <v>129047.93</v>
      </c>
      <c r="F35" s="8"/>
      <c r="G35" s="8">
        <f>SUM(G36:G39)</f>
        <v>102394</v>
      </c>
      <c r="H35" s="8"/>
      <c r="I35" s="8">
        <f>SUM(I36:I39)</f>
        <v>4199</v>
      </c>
      <c r="J35" s="8"/>
      <c r="K35" s="8">
        <f>SUM(K36:K39)</f>
        <v>2904.5</v>
      </c>
      <c r="L35" s="8"/>
      <c r="M35" s="8">
        <f>SUM(M36:M39)</f>
        <v>2005.13</v>
      </c>
      <c r="N35" s="8"/>
      <c r="O35" s="8">
        <f>SUM(O36:O39)</f>
        <v>5056.4</v>
      </c>
      <c r="P35" s="8"/>
      <c r="Q35" s="8">
        <f>SUM(Q36:Q39)</f>
        <v>1568</v>
      </c>
      <c r="R35" s="8"/>
      <c r="S35" s="8">
        <f>SUM(S36:S39)</f>
        <v>1357.07</v>
      </c>
      <c r="T35" s="8"/>
      <c r="U35" s="8">
        <f>SUM(U36:U39)</f>
        <v>27.38</v>
      </c>
      <c r="V35" s="8"/>
      <c r="W35" s="8">
        <f>SUM(W36:W39)</f>
        <v>5284.16</v>
      </c>
      <c r="X35" s="8"/>
      <c r="Y35" s="8">
        <f>SUM(Y36:Y39)</f>
        <v>178.26</v>
      </c>
      <c r="Z35" s="8"/>
      <c r="AA35" s="8">
        <f>SUM(AA36:AA39)</f>
        <v>1175</v>
      </c>
      <c r="AB35" s="8"/>
      <c r="AC35" s="8">
        <f>SUM(AC36:AC39)</f>
        <v>15.5</v>
      </c>
      <c r="AD35" s="8"/>
      <c r="AE35" s="8">
        <f>SUM(AE36:AE39)</f>
        <v>433.53</v>
      </c>
      <c r="AF35" s="8"/>
      <c r="AG35" s="8">
        <f>SUM(AG36:AG39)</f>
        <v>0</v>
      </c>
      <c r="AH35" s="8"/>
      <c r="AI35" s="8">
        <f>SUM(AI36:AI39)</f>
        <v>2450</v>
      </c>
      <c r="AJ35" s="8"/>
      <c r="AK35" s="8">
        <f>SUM(AK36:AK39)</f>
        <v>19958.5</v>
      </c>
      <c r="AL35" s="8"/>
      <c r="AM35" s="8">
        <f>SUM(AM36:AM39)</f>
        <v>14626</v>
      </c>
      <c r="AN35" s="8"/>
      <c r="AO35" s="8">
        <f>SUM(AO36:AO39)</f>
        <v>145</v>
      </c>
      <c r="AP35" s="8"/>
      <c r="AQ35" s="8">
        <f>SUM(AQ36:AQ39)</f>
        <v>9.5</v>
      </c>
      <c r="AR35" s="8"/>
      <c r="AS35" s="8">
        <f>SUM(AS36:AS39)</f>
        <v>668</v>
      </c>
      <c r="AT35" s="8"/>
      <c r="AU35" s="8">
        <f>SUM(AU36:AU39)</f>
        <v>0</v>
      </c>
      <c r="AV35" s="8"/>
      <c r="AW35" s="8">
        <f>SUM(AW36:AW39)</f>
        <v>280.42</v>
      </c>
      <c r="AX35" s="8"/>
      <c r="AY35" s="8">
        <f>SUM(AY36:AY39)</f>
        <v>2444</v>
      </c>
      <c r="AZ35" s="8"/>
      <c r="BA35" s="8">
        <f>SUM(BA36:BA39)</f>
        <v>724</v>
      </c>
      <c r="BB35" s="8"/>
      <c r="BC35" s="8">
        <f>SUM(BC36:BC39)</f>
        <v>0</v>
      </c>
      <c r="BD35" s="8"/>
      <c r="BE35" s="8">
        <f>SUM(BE36:BE39)</f>
        <v>88.4</v>
      </c>
      <c r="BF35" s="8"/>
      <c r="BG35" s="8">
        <f>SUM(BG36:BG39)</f>
        <v>58.15</v>
      </c>
      <c r="BH35" s="8"/>
      <c r="BI35" s="8">
        <f>SUM(BI36:BI39)</f>
        <v>684</v>
      </c>
      <c r="BJ35" s="8"/>
      <c r="BK35" s="8">
        <f>SUM(BK36:BK39)</f>
        <v>231.03</v>
      </c>
      <c r="BL35" s="37"/>
    </row>
    <row r="36" s="3" customFormat="1" ht="24" customHeight="1" spans="1:68">
      <c r="A36" s="17">
        <v>26</v>
      </c>
      <c r="B36" s="18" t="s">
        <v>77</v>
      </c>
      <c r="C36" s="18">
        <f>E36+AK36+BM36+BO36</f>
        <v>17159.14</v>
      </c>
      <c r="D36" s="18">
        <f>F36+AL36+BN36+BP36</f>
        <v>13955.79</v>
      </c>
      <c r="E36" s="19">
        <f>G36+I36+K36+M36+O36+Q36+S36+U36+W36+Y36+AA36+AC36+AE36+AG36+AI36</f>
        <v>12785.38</v>
      </c>
      <c r="F36" s="19">
        <f>H36+J36+L36+N36+P36+R36+T36+V36+X36+Z36+AB36+AD36+AF36+AH36+AJ36</f>
        <v>10382.23</v>
      </c>
      <c r="G36" s="18">
        <v>8987</v>
      </c>
      <c r="H36" s="18">
        <v>8787.5</v>
      </c>
      <c r="I36" s="18">
        <v>345</v>
      </c>
      <c r="J36" s="18">
        <v>0</v>
      </c>
      <c r="K36" s="18">
        <v>192.5</v>
      </c>
      <c r="L36" s="18">
        <v>0</v>
      </c>
      <c r="M36" s="24">
        <v>595.34</v>
      </c>
      <c r="N36" s="24">
        <v>595.34</v>
      </c>
      <c r="O36" s="25">
        <v>0.4</v>
      </c>
      <c r="P36" s="25">
        <v>0</v>
      </c>
      <c r="Q36" s="25">
        <v>270</v>
      </c>
      <c r="R36" s="25">
        <v>121</v>
      </c>
      <c r="S36" s="18">
        <v>10.46</v>
      </c>
      <c r="T36" s="18">
        <v>10.46</v>
      </c>
      <c r="U36" s="27">
        <v>27.38</v>
      </c>
      <c r="V36" s="27">
        <v>27.38</v>
      </c>
      <c r="W36" s="18">
        <v>1585.53</v>
      </c>
      <c r="X36" s="18">
        <v>337.4</v>
      </c>
      <c r="Y36" s="18">
        <v>19.62</v>
      </c>
      <c r="Z36" s="18">
        <v>0</v>
      </c>
      <c r="AA36" s="18"/>
      <c r="AB36" s="18"/>
      <c r="AC36" s="18">
        <v>3.15</v>
      </c>
      <c r="AD36" s="18">
        <v>3.15</v>
      </c>
      <c r="AE36" s="18">
        <v>249</v>
      </c>
      <c r="AF36" s="18">
        <v>0</v>
      </c>
      <c r="AG36" s="34">
        <v>0</v>
      </c>
      <c r="AH36" s="34">
        <v>0</v>
      </c>
      <c r="AI36" s="34">
        <v>500</v>
      </c>
      <c r="AJ36" s="34">
        <v>500</v>
      </c>
      <c r="AK36" s="18">
        <f>AM36+AO36+AQ36+AS36+AU36+AW36+AY36+BA36+BC36+BE36+BG36+BI36+BK36</f>
        <v>3873.76</v>
      </c>
      <c r="AL36" s="18">
        <f>AN36+AP36+AR36+AT36+AV36+AX36+AZ36+BB36+BD36+BF36+BH36+BJ36+BL36</f>
        <v>3073.56</v>
      </c>
      <c r="AM36" s="18">
        <v>3137</v>
      </c>
      <c r="AN36" s="18">
        <v>2967</v>
      </c>
      <c r="AO36" s="18"/>
      <c r="AP36" s="18"/>
      <c r="AQ36" s="18">
        <v>2</v>
      </c>
      <c r="AR36" s="18">
        <v>0</v>
      </c>
      <c r="AS36" s="18">
        <v>410</v>
      </c>
      <c r="AT36" s="18">
        <v>0</v>
      </c>
      <c r="AU36" s="18"/>
      <c r="AV36" s="18"/>
      <c r="AW36" s="24">
        <v>46.93</v>
      </c>
      <c r="AX36" s="18">
        <v>46.93</v>
      </c>
      <c r="AY36" s="18"/>
      <c r="AZ36" s="18"/>
      <c r="BA36" s="18">
        <v>100</v>
      </c>
      <c r="BB36" s="18">
        <v>0</v>
      </c>
      <c r="BC36" s="18"/>
      <c r="BD36" s="18"/>
      <c r="BE36" s="18">
        <v>6.2</v>
      </c>
      <c r="BF36" s="18">
        <v>6.2</v>
      </c>
      <c r="BG36" s="18">
        <v>11</v>
      </c>
      <c r="BH36" s="18">
        <v>11</v>
      </c>
      <c r="BI36" s="18">
        <v>118.2</v>
      </c>
      <c r="BJ36" s="18">
        <v>0</v>
      </c>
      <c r="BK36" s="18">
        <v>42.43</v>
      </c>
      <c r="BL36" s="38">
        <v>42.43</v>
      </c>
      <c r="BM36" s="3">
        <v>40</v>
      </c>
      <c r="BN36" s="3">
        <v>40</v>
      </c>
      <c r="BO36" s="3">
        <v>460</v>
      </c>
      <c r="BP36" s="3">
        <v>460</v>
      </c>
    </row>
    <row r="37" s="2" customFormat="1" ht="24" hidden="1" customHeight="1" spans="1:64">
      <c r="A37" s="10">
        <v>27</v>
      </c>
      <c r="B37" s="11" t="s">
        <v>78</v>
      </c>
      <c r="C37" s="11">
        <v>63061.49</v>
      </c>
      <c r="D37" s="11"/>
      <c r="E37" s="12">
        <v>56093.33</v>
      </c>
      <c r="F37" s="12"/>
      <c r="G37" s="11">
        <v>46322</v>
      </c>
      <c r="H37" s="11"/>
      <c r="I37" s="11">
        <v>158</v>
      </c>
      <c r="J37" s="11">
        <v>500</v>
      </c>
      <c r="K37" s="11">
        <v>1202.1</v>
      </c>
      <c r="L37" s="11"/>
      <c r="M37" s="11">
        <v>584.55</v>
      </c>
      <c r="N37" s="11"/>
      <c r="O37" s="20">
        <v>2640</v>
      </c>
      <c r="P37" s="20"/>
      <c r="Q37" s="20">
        <v>538</v>
      </c>
      <c r="R37" s="20"/>
      <c r="S37" s="11">
        <v>558.35</v>
      </c>
      <c r="T37" s="11"/>
      <c r="U37" s="11">
        <v>0</v>
      </c>
      <c r="V37" s="11"/>
      <c r="W37" s="11">
        <v>1867.09</v>
      </c>
      <c r="X37" s="11"/>
      <c r="Y37" s="11">
        <v>4.12</v>
      </c>
      <c r="Z37" s="11"/>
      <c r="AA37" s="11">
        <v>1175</v>
      </c>
      <c r="AB37" s="11"/>
      <c r="AC37" s="11">
        <v>5.12</v>
      </c>
      <c r="AD37" s="11"/>
      <c r="AE37" s="11">
        <v>89</v>
      </c>
      <c r="AF37" s="11"/>
      <c r="AG37" s="30">
        <v>0</v>
      </c>
      <c r="AH37" s="30"/>
      <c r="AI37" s="30">
        <v>950</v>
      </c>
      <c r="AJ37" s="30"/>
      <c r="AK37" s="11">
        <v>6968.16</v>
      </c>
      <c r="AL37" s="11"/>
      <c r="AM37" s="11">
        <v>5000</v>
      </c>
      <c r="AN37" s="11"/>
      <c r="AO37" s="11">
        <v>0</v>
      </c>
      <c r="AP37" s="11"/>
      <c r="AQ37" s="11">
        <v>2.5</v>
      </c>
      <c r="AR37" s="11"/>
      <c r="AS37" s="11">
        <v>127</v>
      </c>
      <c r="AT37" s="11"/>
      <c r="AU37" s="11">
        <v>0</v>
      </c>
      <c r="AV37" s="11"/>
      <c r="AW37" s="11">
        <v>96.81</v>
      </c>
      <c r="AX37" s="11"/>
      <c r="AY37" s="11">
        <v>1110</v>
      </c>
      <c r="AZ37" s="11"/>
      <c r="BA37" s="11">
        <v>259</v>
      </c>
      <c r="BB37" s="11"/>
      <c r="BC37" s="11">
        <v>0</v>
      </c>
      <c r="BD37" s="11"/>
      <c r="BE37" s="11">
        <v>40.5</v>
      </c>
      <c r="BF37" s="11"/>
      <c r="BG37" s="11">
        <v>19.55</v>
      </c>
      <c r="BH37" s="11"/>
      <c r="BI37" s="11">
        <v>234.6</v>
      </c>
      <c r="BJ37" s="11"/>
      <c r="BK37" s="11">
        <v>78.2</v>
      </c>
      <c r="BL37" s="37"/>
    </row>
    <row r="38" s="2" customFormat="1" ht="24" hidden="1" customHeight="1" spans="1:64">
      <c r="A38" s="10">
        <v>28</v>
      </c>
      <c r="B38" s="11" t="s">
        <v>79</v>
      </c>
      <c r="C38" s="11">
        <v>49916.55</v>
      </c>
      <c r="D38" s="11"/>
      <c r="E38" s="12">
        <v>42185.59</v>
      </c>
      <c r="F38" s="12"/>
      <c r="G38" s="11">
        <v>34621</v>
      </c>
      <c r="H38" s="11"/>
      <c r="I38" s="11">
        <v>909</v>
      </c>
      <c r="J38" s="11"/>
      <c r="K38" s="11">
        <v>1102</v>
      </c>
      <c r="L38" s="11"/>
      <c r="M38" s="11">
        <v>526.24</v>
      </c>
      <c r="N38" s="11"/>
      <c r="O38" s="22">
        <v>2416</v>
      </c>
      <c r="P38" s="22"/>
      <c r="Q38" s="22">
        <v>485</v>
      </c>
      <c r="R38" s="22"/>
      <c r="S38" s="11">
        <v>502.66</v>
      </c>
      <c r="T38" s="11"/>
      <c r="U38" s="11">
        <v>0</v>
      </c>
      <c r="V38" s="11"/>
      <c r="W38" s="11">
        <v>871.03</v>
      </c>
      <c r="X38" s="11"/>
      <c r="Y38" s="11">
        <v>154.52</v>
      </c>
      <c r="Z38" s="11"/>
      <c r="AA38" s="11">
        <v>0</v>
      </c>
      <c r="AB38" s="11"/>
      <c r="AC38" s="11">
        <v>4.61</v>
      </c>
      <c r="AD38" s="11"/>
      <c r="AE38" s="11">
        <v>93.53</v>
      </c>
      <c r="AF38" s="11"/>
      <c r="AG38" s="30">
        <v>0</v>
      </c>
      <c r="AH38" s="30"/>
      <c r="AI38" s="30">
        <v>500</v>
      </c>
      <c r="AJ38" s="30"/>
      <c r="AK38" s="11">
        <v>7730.96</v>
      </c>
      <c r="AL38" s="11"/>
      <c r="AM38" s="11">
        <v>5489</v>
      </c>
      <c r="AN38" s="11"/>
      <c r="AO38" s="11">
        <v>145</v>
      </c>
      <c r="AP38" s="11"/>
      <c r="AQ38" s="11">
        <v>2.5</v>
      </c>
      <c r="AR38" s="11"/>
      <c r="AS38" s="11">
        <v>107</v>
      </c>
      <c r="AT38" s="11"/>
      <c r="AU38" s="11">
        <v>0</v>
      </c>
      <c r="AV38" s="11"/>
      <c r="AW38" s="11">
        <v>87.16</v>
      </c>
      <c r="AX38" s="11"/>
      <c r="AY38" s="11">
        <v>1334</v>
      </c>
      <c r="AZ38" s="11"/>
      <c r="BA38" s="11">
        <v>233</v>
      </c>
      <c r="BB38" s="11"/>
      <c r="BC38" s="11">
        <v>0</v>
      </c>
      <c r="BD38" s="11"/>
      <c r="BE38" s="11">
        <v>34.1</v>
      </c>
      <c r="BF38" s="11"/>
      <c r="BG38" s="11">
        <v>17.6</v>
      </c>
      <c r="BH38" s="11"/>
      <c r="BI38" s="11">
        <v>211.2</v>
      </c>
      <c r="BJ38" s="11"/>
      <c r="BK38" s="11">
        <v>70.4</v>
      </c>
      <c r="BL38" s="37"/>
    </row>
    <row r="39" s="2" customFormat="1" ht="24" hidden="1" customHeight="1" spans="1:64">
      <c r="A39" s="10">
        <v>29</v>
      </c>
      <c r="B39" s="11" t="s">
        <v>80</v>
      </c>
      <c r="C39" s="11">
        <v>19369.25</v>
      </c>
      <c r="D39" s="11"/>
      <c r="E39" s="12">
        <v>17983.63</v>
      </c>
      <c r="F39" s="12"/>
      <c r="G39" s="11">
        <v>12464</v>
      </c>
      <c r="H39" s="11"/>
      <c r="I39" s="11">
        <v>2787</v>
      </c>
      <c r="J39" s="11"/>
      <c r="K39" s="11">
        <v>407.9</v>
      </c>
      <c r="L39" s="11"/>
      <c r="M39" s="11">
        <v>299</v>
      </c>
      <c r="N39" s="11"/>
      <c r="O39" s="20">
        <v>0</v>
      </c>
      <c r="P39" s="20"/>
      <c r="Q39" s="20">
        <v>275</v>
      </c>
      <c r="R39" s="20"/>
      <c r="S39" s="11">
        <v>285.6</v>
      </c>
      <c r="T39" s="11"/>
      <c r="U39" s="11">
        <v>0</v>
      </c>
      <c r="V39" s="11"/>
      <c r="W39" s="11">
        <v>960.51</v>
      </c>
      <c r="X39" s="11"/>
      <c r="Y39" s="11">
        <v>0</v>
      </c>
      <c r="Z39" s="11"/>
      <c r="AA39" s="11">
        <v>0</v>
      </c>
      <c r="AB39" s="11"/>
      <c r="AC39" s="11">
        <v>2.62</v>
      </c>
      <c r="AD39" s="11"/>
      <c r="AE39" s="11">
        <v>2</v>
      </c>
      <c r="AF39" s="11"/>
      <c r="AG39" s="30">
        <v>0</v>
      </c>
      <c r="AH39" s="30"/>
      <c r="AI39" s="30">
        <v>500</v>
      </c>
      <c r="AJ39" s="30"/>
      <c r="AK39" s="11">
        <v>1385.62</v>
      </c>
      <c r="AL39" s="11"/>
      <c r="AM39" s="11">
        <v>1000</v>
      </c>
      <c r="AN39" s="11"/>
      <c r="AO39" s="11">
        <v>0</v>
      </c>
      <c r="AP39" s="11"/>
      <c r="AQ39" s="11">
        <v>2.5</v>
      </c>
      <c r="AR39" s="11"/>
      <c r="AS39" s="11">
        <v>24</v>
      </c>
      <c r="AT39" s="11"/>
      <c r="AU39" s="11">
        <v>0</v>
      </c>
      <c r="AV39" s="11"/>
      <c r="AW39" s="11">
        <v>49.52</v>
      </c>
      <c r="AX39" s="11"/>
      <c r="AY39" s="11">
        <v>0</v>
      </c>
      <c r="AZ39" s="11"/>
      <c r="BA39" s="11">
        <v>132</v>
      </c>
      <c r="BB39" s="11"/>
      <c r="BC39" s="11">
        <v>0</v>
      </c>
      <c r="BD39" s="11"/>
      <c r="BE39" s="11">
        <v>7.6</v>
      </c>
      <c r="BF39" s="11"/>
      <c r="BG39" s="11">
        <v>10</v>
      </c>
      <c r="BH39" s="11"/>
      <c r="BI39" s="11">
        <v>120</v>
      </c>
      <c r="BJ39" s="11"/>
      <c r="BK39" s="11">
        <v>40</v>
      </c>
      <c r="BL39" s="37"/>
    </row>
    <row r="40" s="2" customFormat="1" ht="24" hidden="1" customHeight="1" spans="1:64">
      <c r="A40" s="13" t="s">
        <v>81</v>
      </c>
      <c r="B40" s="8" t="s">
        <v>82</v>
      </c>
      <c r="C40" s="8">
        <f>E40+AK40</f>
        <v>21898.03</v>
      </c>
      <c r="D40" s="8"/>
      <c r="E40" s="12">
        <f>G40+I40+K40+M40+O40+Q40+S40+U40+W40+Y40+AA40+AC40+AE40+AG40+AI40</f>
        <v>19252.75</v>
      </c>
      <c r="F40" s="12"/>
      <c r="G40" s="11">
        <v>10746</v>
      </c>
      <c r="H40" s="11"/>
      <c r="I40" s="11">
        <v>212</v>
      </c>
      <c r="J40" s="11"/>
      <c r="K40" s="11">
        <v>594</v>
      </c>
      <c r="L40" s="11"/>
      <c r="M40" s="11">
        <v>267.61</v>
      </c>
      <c r="N40" s="11"/>
      <c r="O40" s="22">
        <v>1843</v>
      </c>
      <c r="P40" s="22"/>
      <c r="Q40" s="22">
        <v>246</v>
      </c>
      <c r="R40" s="22"/>
      <c r="S40" s="11">
        <v>255.62</v>
      </c>
      <c r="T40" s="11"/>
      <c r="U40" s="11"/>
      <c r="V40" s="11"/>
      <c r="W40" s="11">
        <v>1810</v>
      </c>
      <c r="X40" s="11"/>
      <c r="Y40" s="11">
        <v>4.12</v>
      </c>
      <c r="Z40" s="11"/>
      <c r="AA40" s="11">
        <v>1320</v>
      </c>
      <c r="AB40" s="11"/>
      <c r="AC40" s="11">
        <v>2.35</v>
      </c>
      <c r="AD40" s="11"/>
      <c r="AE40" s="11">
        <v>1092.05</v>
      </c>
      <c r="AF40" s="11"/>
      <c r="AG40" s="30"/>
      <c r="AH40" s="30"/>
      <c r="AI40" s="11">
        <v>860</v>
      </c>
      <c r="AJ40" s="11"/>
      <c r="AK40" s="11">
        <f>AM40+AO40+AQ40+AS40+AU40+AW40+AY40+BA40+BC40+BE40+BG40+BI40+BK40</f>
        <v>2645.28</v>
      </c>
      <c r="AL40" s="11"/>
      <c r="AM40" s="11">
        <v>1000</v>
      </c>
      <c r="AN40" s="11"/>
      <c r="AO40" s="11">
        <v>39.5</v>
      </c>
      <c r="AP40" s="11"/>
      <c r="AQ40" s="11">
        <v>2.5</v>
      </c>
      <c r="AR40" s="11"/>
      <c r="AS40" s="11">
        <v>9</v>
      </c>
      <c r="AT40" s="11"/>
      <c r="AU40" s="11">
        <v>120</v>
      </c>
      <c r="AV40" s="11"/>
      <c r="AW40" s="11">
        <v>44.33</v>
      </c>
      <c r="AX40" s="11"/>
      <c r="AY40" s="11">
        <v>1157</v>
      </c>
      <c r="AZ40" s="11"/>
      <c r="BA40" s="11">
        <v>118</v>
      </c>
      <c r="BB40" s="11"/>
      <c r="BC40" s="11"/>
      <c r="BD40" s="11"/>
      <c r="BE40" s="11">
        <v>2.8</v>
      </c>
      <c r="BF40" s="11"/>
      <c r="BG40" s="11">
        <v>8.95</v>
      </c>
      <c r="BH40" s="11"/>
      <c r="BI40" s="11">
        <v>107.4</v>
      </c>
      <c r="BJ40" s="11"/>
      <c r="BK40" s="11">
        <v>35.8</v>
      </c>
      <c r="BL40" s="37"/>
    </row>
    <row r="41" s="2" customFormat="1" ht="24" hidden="1" customHeight="1" spans="1:64">
      <c r="A41" s="10">
        <v>30</v>
      </c>
      <c r="B41" s="11" t="s">
        <v>83</v>
      </c>
      <c r="C41" s="11">
        <f>E41+AK41</f>
        <v>21898.03</v>
      </c>
      <c r="D41" s="11"/>
      <c r="E41" s="12">
        <f>G41+I41+K41+M41+O41+Q41+S41+U41+W41+Y41+AA41+AC41+AE41+AG41+AI41</f>
        <v>19252.75</v>
      </c>
      <c r="F41" s="12"/>
      <c r="G41" s="11">
        <v>10746</v>
      </c>
      <c r="H41" s="11"/>
      <c r="I41" s="11">
        <v>212</v>
      </c>
      <c r="J41" s="11"/>
      <c r="K41" s="11">
        <v>594</v>
      </c>
      <c r="L41" s="11"/>
      <c r="M41" s="11">
        <v>267.61</v>
      </c>
      <c r="N41" s="11"/>
      <c r="O41" s="22">
        <v>1843</v>
      </c>
      <c r="P41" s="22"/>
      <c r="Q41" s="22">
        <v>246</v>
      </c>
      <c r="R41" s="22"/>
      <c r="S41" s="11">
        <v>255.62</v>
      </c>
      <c r="T41" s="11"/>
      <c r="U41" s="11"/>
      <c r="V41" s="11"/>
      <c r="W41" s="11">
        <v>1810</v>
      </c>
      <c r="X41" s="11"/>
      <c r="Y41" s="11">
        <v>4.12</v>
      </c>
      <c r="Z41" s="11"/>
      <c r="AA41" s="11">
        <v>1320</v>
      </c>
      <c r="AB41" s="11"/>
      <c r="AC41" s="11">
        <v>2.35</v>
      </c>
      <c r="AD41" s="11"/>
      <c r="AE41" s="11">
        <v>1092.05</v>
      </c>
      <c r="AF41" s="11"/>
      <c r="AG41" s="30"/>
      <c r="AH41" s="30"/>
      <c r="AI41" s="11">
        <v>860</v>
      </c>
      <c r="AJ41" s="11"/>
      <c r="AK41" s="11">
        <f>AM41+AO41+AQ41+AS41+AU41+AW41+AY41+BA41+BC41+BE41+BG41+BI41+BK41</f>
        <v>2645.28</v>
      </c>
      <c r="AL41" s="11"/>
      <c r="AM41" s="11">
        <v>1000</v>
      </c>
      <c r="AN41" s="11"/>
      <c r="AO41" s="11">
        <v>39.5</v>
      </c>
      <c r="AP41" s="11"/>
      <c r="AQ41" s="11">
        <v>2.5</v>
      </c>
      <c r="AR41" s="11"/>
      <c r="AS41" s="11">
        <v>9</v>
      </c>
      <c r="AT41" s="11"/>
      <c r="AU41" s="11">
        <v>120</v>
      </c>
      <c r="AV41" s="11"/>
      <c r="AW41" s="11">
        <v>44.33</v>
      </c>
      <c r="AX41" s="11"/>
      <c r="AY41" s="11">
        <v>1157</v>
      </c>
      <c r="AZ41" s="11"/>
      <c r="BA41" s="11">
        <v>118</v>
      </c>
      <c r="BB41" s="11"/>
      <c r="BC41" s="11"/>
      <c r="BD41" s="11"/>
      <c r="BE41" s="11">
        <v>2.8</v>
      </c>
      <c r="BF41" s="11"/>
      <c r="BG41" s="11">
        <v>8.95</v>
      </c>
      <c r="BH41" s="11"/>
      <c r="BI41" s="11">
        <v>107.4</v>
      </c>
      <c r="BJ41" s="11"/>
      <c r="BK41" s="11">
        <v>35.8</v>
      </c>
      <c r="BL41" s="37"/>
    </row>
    <row r="42" s="2" customFormat="1" ht="24" hidden="1" customHeight="1" spans="1:64">
      <c r="A42" s="13" t="s">
        <v>84</v>
      </c>
      <c r="B42" s="8" t="s">
        <v>85</v>
      </c>
      <c r="C42" s="8">
        <f t="shared" ref="C42:C44" si="4">E42+AK42</f>
        <v>84709.08</v>
      </c>
      <c r="D42" s="8"/>
      <c r="E42" s="8">
        <f t="shared" ref="E42:E44" si="5">G42+I42+K42+M42+O42+Q42+S42+U42+W42+Y42+AA42+AC42+AE42+AG42+AI42</f>
        <v>69078.96</v>
      </c>
      <c r="F42" s="8"/>
      <c r="G42" s="8">
        <f>G43+G44</f>
        <v>23644</v>
      </c>
      <c r="H42" s="8"/>
      <c r="I42" s="8">
        <f>I43+I44</f>
        <v>6802</v>
      </c>
      <c r="J42" s="8"/>
      <c r="K42" s="8">
        <f>K43+K44</f>
        <v>2777.5</v>
      </c>
      <c r="L42" s="8"/>
      <c r="M42" s="8">
        <f>M43+M44</f>
        <v>496.35</v>
      </c>
      <c r="N42" s="8"/>
      <c r="O42" s="8">
        <f>O43+O44</f>
        <v>22064</v>
      </c>
      <c r="P42" s="8"/>
      <c r="Q42" s="8">
        <f>Q43+Q44</f>
        <v>670</v>
      </c>
      <c r="R42" s="8"/>
      <c r="S42" s="8">
        <f>S43+S44</f>
        <v>474.1</v>
      </c>
      <c r="T42" s="8"/>
      <c r="U42" s="8">
        <f>U43+U44</f>
        <v>0</v>
      </c>
      <c r="V42" s="8"/>
      <c r="W42" s="8">
        <f>W43+W44</f>
        <v>3538.79</v>
      </c>
      <c r="X42" s="8"/>
      <c r="Y42" s="8">
        <f>Y43+Y44</f>
        <v>131.86</v>
      </c>
      <c r="Z42" s="8"/>
      <c r="AA42" s="8">
        <f>AA43+AA44</f>
        <v>5039</v>
      </c>
      <c r="AB42" s="8"/>
      <c r="AC42" s="8">
        <f>AC43+AC44</f>
        <v>4.36</v>
      </c>
      <c r="AD42" s="8"/>
      <c r="AE42" s="8">
        <f>AE43+AE44</f>
        <v>1267</v>
      </c>
      <c r="AF42" s="8"/>
      <c r="AG42" s="8">
        <f>AG43+AG44</f>
        <v>0</v>
      </c>
      <c r="AH42" s="8"/>
      <c r="AI42" s="8">
        <f>AI43+AI44</f>
        <v>2170</v>
      </c>
      <c r="AJ42" s="8"/>
      <c r="AK42" s="8">
        <f t="shared" ref="AK42:AK44" si="6">AM42+AO42+AQ42+AS42+AU42+AW42+AY42+BA42+BC42+BE42+BG42+BI42+BK42</f>
        <v>15630.12</v>
      </c>
      <c r="AL42" s="8"/>
      <c r="AM42" s="8">
        <f>AM43+AM44</f>
        <v>2000</v>
      </c>
      <c r="AN42" s="8"/>
      <c r="AO42" s="8">
        <f>AO43+AO44</f>
        <v>79</v>
      </c>
      <c r="AP42" s="8"/>
      <c r="AQ42" s="8">
        <f>AQ43+AQ44</f>
        <v>1754</v>
      </c>
      <c r="AR42" s="8"/>
      <c r="AS42" s="8">
        <f>AS43+AS44</f>
        <v>21</v>
      </c>
      <c r="AT42" s="8"/>
      <c r="AU42" s="8">
        <f>AU43+AU44</f>
        <v>250</v>
      </c>
      <c r="AV42" s="8"/>
      <c r="AW42" s="8">
        <f>AW43+AW44</f>
        <v>82.22</v>
      </c>
      <c r="AX42" s="8"/>
      <c r="AY42" s="8">
        <f>AY43+AY44</f>
        <v>10936</v>
      </c>
      <c r="AZ42" s="8"/>
      <c r="BA42" s="8">
        <f>BA43+BA44</f>
        <v>219</v>
      </c>
      <c r="BB42" s="8"/>
      <c r="BC42" s="8">
        <f>BC43+BC44</f>
        <v>0</v>
      </c>
      <c r="BD42" s="8"/>
      <c r="BE42" s="8">
        <f>BE43+BE44</f>
        <v>6.7</v>
      </c>
      <c r="BF42" s="8"/>
      <c r="BG42" s="8">
        <f>BG43+BG44</f>
        <v>16.6</v>
      </c>
      <c r="BH42" s="8"/>
      <c r="BI42" s="8">
        <f>BI43+BI44</f>
        <v>199.2</v>
      </c>
      <c r="BJ42" s="8"/>
      <c r="BK42" s="8">
        <f>BK43+BK44</f>
        <v>66.4</v>
      </c>
      <c r="BL42" s="37"/>
    </row>
    <row r="43" s="2" customFormat="1" ht="24" hidden="1" customHeight="1" spans="1:64">
      <c r="A43" s="10">
        <v>31</v>
      </c>
      <c r="B43" s="11" t="s">
        <v>86</v>
      </c>
      <c r="C43" s="11">
        <f t="shared" si="4"/>
        <v>48002.95</v>
      </c>
      <c r="D43" s="11"/>
      <c r="E43" s="11">
        <f t="shared" si="5"/>
        <v>37391.21</v>
      </c>
      <c r="F43" s="11"/>
      <c r="G43" s="11">
        <v>10543</v>
      </c>
      <c r="H43" s="11"/>
      <c r="I43" s="11">
        <v>222</v>
      </c>
      <c r="J43" s="11"/>
      <c r="K43" s="11">
        <v>1896.5</v>
      </c>
      <c r="L43" s="11"/>
      <c r="M43" s="11">
        <v>228.74</v>
      </c>
      <c r="N43" s="11"/>
      <c r="O43" s="22">
        <v>16087</v>
      </c>
      <c r="P43" s="22"/>
      <c r="Q43" s="22">
        <v>317</v>
      </c>
      <c r="R43" s="22"/>
      <c r="S43" s="11">
        <v>218.48</v>
      </c>
      <c r="T43" s="11"/>
      <c r="U43" s="11"/>
      <c r="V43" s="11"/>
      <c r="W43" s="11">
        <v>2085.25</v>
      </c>
      <c r="X43" s="11"/>
      <c r="Y43" s="11">
        <v>76.23</v>
      </c>
      <c r="Z43" s="11"/>
      <c r="AA43" s="11">
        <v>3379</v>
      </c>
      <c r="AB43" s="11"/>
      <c r="AC43" s="11">
        <v>2.01</v>
      </c>
      <c r="AD43" s="11"/>
      <c r="AE43" s="11">
        <v>1086</v>
      </c>
      <c r="AF43" s="11"/>
      <c r="AG43" s="30"/>
      <c r="AH43" s="30"/>
      <c r="AI43" s="11">
        <v>1250</v>
      </c>
      <c r="AJ43" s="11"/>
      <c r="AK43" s="11">
        <f t="shared" si="6"/>
        <v>10611.74</v>
      </c>
      <c r="AL43" s="11"/>
      <c r="AM43" s="11">
        <v>1000</v>
      </c>
      <c r="AN43" s="11"/>
      <c r="AO43" s="11">
        <v>31</v>
      </c>
      <c r="AP43" s="11"/>
      <c r="AQ43" s="11">
        <v>1289.5</v>
      </c>
      <c r="AR43" s="11"/>
      <c r="AS43" s="11">
        <v>7</v>
      </c>
      <c r="AT43" s="11"/>
      <c r="AU43" s="11">
        <v>100</v>
      </c>
      <c r="AV43" s="11"/>
      <c r="AW43" s="11">
        <v>37.89</v>
      </c>
      <c r="AX43" s="11"/>
      <c r="AY43" s="11">
        <v>7913</v>
      </c>
      <c r="AZ43" s="11"/>
      <c r="BA43" s="11">
        <v>101</v>
      </c>
      <c r="BB43" s="11"/>
      <c r="BC43" s="11"/>
      <c r="BD43" s="11"/>
      <c r="BE43" s="11">
        <v>2.3</v>
      </c>
      <c r="BF43" s="11"/>
      <c r="BG43" s="11">
        <v>7.65</v>
      </c>
      <c r="BH43" s="11"/>
      <c r="BI43" s="11">
        <v>91.8</v>
      </c>
      <c r="BJ43" s="11"/>
      <c r="BK43" s="11">
        <v>30.6</v>
      </c>
      <c r="BL43" s="37"/>
    </row>
    <row r="44" s="2" customFormat="1" ht="24" hidden="1" customHeight="1" spans="1:64">
      <c r="A44" s="10">
        <v>32</v>
      </c>
      <c r="B44" s="11" t="s">
        <v>87</v>
      </c>
      <c r="C44" s="11">
        <f t="shared" si="4"/>
        <v>36706.13</v>
      </c>
      <c r="D44" s="11"/>
      <c r="E44" s="11">
        <f t="shared" si="5"/>
        <v>31687.75</v>
      </c>
      <c r="F44" s="11"/>
      <c r="G44" s="11">
        <v>13101</v>
      </c>
      <c r="H44" s="11"/>
      <c r="I44" s="11">
        <v>6580</v>
      </c>
      <c r="J44" s="11"/>
      <c r="K44" s="11">
        <v>881</v>
      </c>
      <c r="L44" s="11"/>
      <c r="M44" s="11">
        <v>267.61</v>
      </c>
      <c r="N44" s="11"/>
      <c r="O44" s="20">
        <v>5977</v>
      </c>
      <c r="P44" s="20"/>
      <c r="Q44" s="20">
        <v>353</v>
      </c>
      <c r="R44" s="20"/>
      <c r="S44" s="11">
        <v>255.62</v>
      </c>
      <c r="T44" s="11"/>
      <c r="U44" s="11"/>
      <c r="V44" s="11"/>
      <c r="W44" s="11">
        <v>1453.54</v>
      </c>
      <c r="X44" s="11"/>
      <c r="Y44" s="11">
        <v>55.63</v>
      </c>
      <c r="Z44" s="11"/>
      <c r="AA44" s="11">
        <v>1660</v>
      </c>
      <c r="AB44" s="11"/>
      <c r="AC44" s="11">
        <v>2.35</v>
      </c>
      <c r="AD44" s="11"/>
      <c r="AE44" s="11">
        <v>181</v>
      </c>
      <c r="AF44" s="11"/>
      <c r="AG44" s="30"/>
      <c r="AH44" s="30"/>
      <c r="AI44" s="11">
        <v>920</v>
      </c>
      <c r="AJ44" s="11"/>
      <c r="AK44" s="11">
        <f t="shared" si="6"/>
        <v>5018.38</v>
      </c>
      <c r="AL44" s="11"/>
      <c r="AM44" s="11">
        <v>1000</v>
      </c>
      <c r="AN44" s="11"/>
      <c r="AO44" s="11">
        <v>48</v>
      </c>
      <c r="AP44" s="11"/>
      <c r="AQ44" s="11">
        <v>464.5</v>
      </c>
      <c r="AR44" s="11"/>
      <c r="AS44" s="11">
        <v>14</v>
      </c>
      <c r="AT44" s="11"/>
      <c r="AU44" s="11">
        <v>150</v>
      </c>
      <c r="AV44" s="11"/>
      <c r="AW44" s="11">
        <v>44.33</v>
      </c>
      <c r="AX44" s="11"/>
      <c r="AY44" s="11">
        <v>3023</v>
      </c>
      <c r="AZ44" s="11"/>
      <c r="BA44" s="11">
        <v>118</v>
      </c>
      <c r="BB44" s="11"/>
      <c r="BC44" s="11"/>
      <c r="BD44" s="11"/>
      <c r="BE44" s="11">
        <v>4.4</v>
      </c>
      <c r="BF44" s="11"/>
      <c r="BG44" s="11">
        <v>8.95</v>
      </c>
      <c r="BH44" s="11"/>
      <c r="BI44" s="11">
        <v>107.4</v>
      </c>
      <c r="BJ44" s="11"/>
      <c r="BK44" s="11">
        <v>35.8</v>
      </c>
      <c r="BL44" s="37"/>
    </row>
    <row r="45" s="2" customFormat="1" ht="24" hidden="1" customHeight="1" spans="1:64">
      <c r="A45" s="9" t="s">
        <v>3</v>
      </c>
      <c r="B45" s="9"/>
      <c r="C45" s="8">
        <f>C5+C8+C11+C13+C22+C35+C40+C42</f>
        <v>1694467</v>
      </c>
      <c r="D45" s="8"/>
      <c r="E45" s="8">
        <f>E5+E8+E11+E13+E22+E35+E40+E42</f>
        <v>1538446.06</v>
      </c>
      <c r="F45" s="8"/>
      <c r="G45" s="8">
        <f>G5+G8+G11+G13+G22+G35+G40+G42</f>
        <v>1095712</v>
      </c>
      <c r="H45" s="8"/>
      <c r="I45" s="8">
        <f>I5+I8+I11+I13+I22+I35+I40+I42</f>
        <v>72763</v>
      </c>
      <c r="J45" s="8"/>
      <c r="K45" s="8">
        <f>K5+K8+K11+K13+K22+K35+K40+K42</f>
        <v>33659</v>
      </c>
      <c r="L45" s="8"/>
      <c r="M45" s="8">
        <f>M5+M8+M11+M13+M22+M35+M40+M42</f>
        <v>15278.72</v>
      </c>
      <c r="N45" s="8"/>
      <c r="O45" s="8">
        <f>O5+O8+O11+O13+O22+O35+O40+O42</f>
        <v>151715.4</v>
      </c>
      <c r="P45" s="8"/>
      <c r="Q45" s="8">
        <f>Q5+Q8+Q11+Q13+Q22+Q35+Q40+Q42</f>
        <v>13980</v>
      </c>
      <c r="R45" s="8"/>
      <c r="S45" s="8">
        <f>S5+S8+S11+S13+S22+S35+S40+S42</f>
        <v>13836.62</v>
      </c>
      <c r="T45" s="8"/>
      <c r="U45" s="8">
        <f>U5+U8+U11+U13+U22+U35+U40+U42</f>
        <v>27.38</v>
      </c>
      <c r="V45" s="8"/>
      <c r="W45" s="8">
        <f>W5+W8+W11+W13+W22+W35+W40+W42</f>
        <v>58854.37</v>
      </c>
      <c r="X45" s="8"/>
      <c r="Y45" s="8">
        <f>Y5+Y8+Y11+Y13+Y22+Y35+Y40+Y42</f>
        <v>2998.77</v>
      </c>
      <c r="Z45" s="8"/>
      <c r="AA45" s="8">
        <f>AA5+AA8+AA11+AA13+AA22+AA35+AA40+AA42</f>
        <v>24398</v>
      </c>
      <c r="AB45" s="8"/>
      <c r="AC45" s="8">
        <f>AC5+AC8+AC11+AC13+AC22+AC35+AC40+AC42</f>
        <v>131.57</v>
      </c>
      <c r="AD45" s="8"/>
      <c r="AE45" s="8">
        <f>AE5+AE8+AE11+AE13+AE22+AE35+AE40+AE42</f>
        <v>7110.23</v>
      </c>
      <c r="AF45" s="8"/>
      <c r="AG45" s="8">
        <f>AG5+AG8+AG11+AG13+AG22+AG35+AG40+AG42</f>
        <v>0</v>
      </c>
      <c r="AH45" s="8"/>
      <c r="AI45" s="8">
        <f>AI5+AI8+AI11+AI13+AI22+AI35+AI40+AI42</f>
        <v>47981</v>
      </c>
      <c r="AJ45" s="8"/>
      <c r="AK45" s="8">
        <f>AK5+AK8+AK11+AK13+AK22+AK35+AK40+AK42</f>
        <v>155520.94</v>
      </c>
      <c r="AL45" s="8"/>
      <c r="AM45" s="8">
        <f>AM5+AM8+AM11+AM13+AM22+AM35+AM40+AM42</f>
        <v>56087</v>
      </c>
      <c r="AN45" s="8"/>
      <c r="AO45" s="8">
        <f>AO5+AO8+AO11+AO13+AO22+AO35+AO40+AO42</f>
        <v>820</v>
      </c>
      <c r="AP45" s="8"/>
      <c r="AQ45" s="8">
        <f>AQ5+AQ8+AQ11+AQ13+AQ22+AQ35+AQ40+AQ42</f>
        <v>5159.5</v>
      </c>
      <c r="AR45" s="8"/>
      <c r="AS45" s="8">
        <f>AS5+AS8+AS11+AS13+AS22+AS35+AS40+AS42</f>
        <v>3729</v>
      </c>
      <c r="AT45" s="8"/>
      <c r="AU45" s="8">
        <f>AU5+AU8+AU11+AU13+AU22+AU35+AU40+AU42</f>
        <v>760</v>
      </c>
      <c r="AV45" s="8"/>
      <c r="AW45" s="8">
        <f>AW5+AW8+AW11+AW13+AW22+AW35+AW40+AW42</f>
        <v>2446.26</v>
      </c>
      <c r="AX45" s="8"/>
      <c r="AY45" s="8">
        <f>AY5+AY8+AY11+AY13+AY22+AY35+AY40+AY42</f>
        <v>70435</v>
      </c>
      <c r="AZ45" s="8"/>
      <c r="BA45" s="8">
        <f>BA5+BA8+BA11+BA13+BA22+BA35+BA40+BA42</f>
        <v>6580</v>
      </c>
      <c r="BB45" s="8"/>
      <c r="BC45" s="8">
        <f>BC5+BC8+BC11+BC13+BC22+BC35+BC40+BC42</f>
        <v>0</v>
      </c>
      <c r="BD45" s="8"/>
      <c r="BE45" s="8">
        <f>BE5+BE8+BE11+BE13+BE22+BE35+BE40+BE42</f>
        <v>1000</v>
      </c>
      <c r="BF45" s="8"/>
      <c r="BG45" s="8">
        <f>BG5+BG8+BG11+BG13+BG22+BG35+BG40+BG42</f>
        <v>501.15</v>
      </c>
      <c r="BH45" s="8"/>
      <c r="BI45" s="8">
        <f>BI5+BI8+BI11+BI13+BI22+BI35+BI40+BI42</f>
        <v>6000</v>
      </c>
      <c r="BJ45" s="8"/>
      <c r="BK45" s="8">
        <f>BK5+BK8+BK11+BK13+BK22+BK35+BK40+BK42</f>
        <v>2003.03</v>
      </c>
      <c r="BL45" s="37"/>
    </row>
  </sheetData>
  <autoFilter ref="A4:BP45">
    <filterColumn colId="1">
      <customFilters>
        <customFilter operator="equal" val="阿合奇县"/>
      </customFilters>
    </filterColumn>
    <extLst/>
  </autoFilter>
  <mergeCells count="39">
    <mergeCell ref="A1:BK1"/>
    <mergeCell ref="E2:AJ2"/>
    <mergeCell ref="AK2:BL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A45:B45"/>
    <mergeCell ref="A2:A4"/>
    <mergeCell ref="B2:B4"/>
    <mergeCell ref="C2:D3"/>
    <mergeCell ref="BM2:BN3"/>
    <mergeCell ref="BO2:BP3"/>
  </mergeCells>
  <pageMargins left="0.7" right="0.7" top="0.75" bottom="0.75" header="0.3" footer="0.3"/>
  <pageSetup paperSize="9" scale="1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dell-pc</cp:lastModifiedBy>
  <dcterms:created xsi:type="dcterms:W3CDTF">2022-03-22T11:50:00Z</dcterms:created>
  <dcterms:modified xsi:type="dcterms:W3CDTF">2023-11-23T16:15:33Z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3FC219BD97DC41EDB7CED871D320F970_13</vt:lpwstr>
  </property>
</Properties>
</file>