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<sst xmlns="http://schemas.openxmlformats.org/spreadsheetml/2006/main" count="86" uniqueCount="77">
  <si>
    <t>克州阿合奇县2023年5月财政收支预算执行情况表</t>
  </si>
  <si>
    <t>单位：万元</t>
  </si>
  <si>
    <t>项    目</t>
  </si>
  <si>
    <t>2023年预算数</t>
  </si>
  <si>
    <t>上年同期完成数</t>
  </si>
  <si>
    <t>1-5月累计完成情况</t>
  </si>
  <si>
    <t>比上年同期</t>
  </si>
  <si>
    <t>金额</t>
  </si>
  <si>
    <t>完成预算%</t>
  </si>
  <si>
    <t>增减额</t>
  </si>
  <si>
    <t>增减%</t>
  </si>
  <si>
    <t>地方财政收入合计</t>
  </si>
  <si>
    <t>地方财政支出合计</t>
  </si>
  <si>
    <t>一般公共预算收入小计</t>
  </si>
  <si>
    <t>一般公共预算支出小计</t>
  </si>
  <si>
    <t>101税收收入</t>
  </si>
  <si>
    <t>201一般公共服务</t>
  </si>
  <si>
    <t>10101增值税(50％)</t>
  </si>
  <si>
    <t>202外交</t>
  </si>
  <si>
    <t>10103营业税</t>
  </si>
  <si>
    <t>203国防</t>
  </si>
  <si>
    <t>10104企业所得税(40%)</t>
  </si>
  <si>
    <t>204公共安全</t>
  </si>
  <si>
    <t>10105企业所得税退税</t>
  </si>
  <si>
    <t>205教育</t>
  </si>
  <si>
    <t>10106个人所得税(40%)</t>
  </si>
  <si>
    <t>206科学技术</t>
  </si>
  <si>
    <t>10107资源税</t>
  </si>
  <si>
    <t>207文化旅游体育与传媒</t>
  </si>
  <si>
    <t>10108固定资产投资方向调节税</t>
  </si>
  <si>
    <t>208社会保障和就业</t>
  </si>
  <si>
    <t>10109城市维护建设税</t>
  </si>
  <si>
    <t>210卫生健康</t>
  </si>
  <si>
    <t>10110房产税</t>
  </si>
  <si>
    <t>211节能环保</t>
  </si>
  <si>
    <t>10111印花税</t>
  </si>
  <si>
    <t>212城乡社区</t>
  </si>
  <si>
    <t>10112城镇土地使用税</t>
  </si>
  <si>
    <t>213农林水</t>
  </si>
  <si>
    <t>10113土地增值税</t>
  </si>
  <si>
    <t>214交通运输</t>
  </si>
  <si>
    <t>10114车船税</t>
  </si>
  <si>
    <t>215资源勘探信息</t>
  </si>
  <si>
    <t>10118耕地占用税</t>
  </si>
  <si>
    <t>216商业服务业等</t>
  </si>
  <si>
    <t>10119契税</t>
  </si>
  <si>
    <t>217金融</t>
  </si>
  <si>
    <t>10120烟叶税</t>
  </si>
  <si>
    <t>219援助其他地区支出</t>
  </si>
  <si>
    <t>10199其他税收收入</t>
  </si>
  <si>
    <t>220自然资源海洋气象等</t>
  </si>
  <si>
    <t>103非税收入（不含政府性基金收入）</t>
  </si>
  <si>
    <t>221住房保障支出</t>
  </si>
  <si>
    <t>10302专项收入</t>
  </si>
  <si>
    <t>222粮油物资储备</t>
  </si>
  <si>
    <t>10304行政事业性收费收入</t>
  </si>
  <si>
    <t>224灾害防治及应急管理支出</t>
  </si>
  <si>
    <t>10305罚没收入</t>
  </si>
  <si>
    <t>227预备费</t>
  </si>
  <si>
    <t>10306国有资本经营收入</t>
  </si>
  <si>
    <t>232债务付息支出</t>
  </si>
  <si>
    <t>10307国有资源(资产)有偿使用收入</t>
  </si>
  <si>
    <t>229其他支出</t>
  </si>
  <si>
    <t>10399其他收入</t>
  </si>
  <si>
    <t>233债务发行费用</t>
  </si>
  <si>
    <t>10308捐赠收入</t>
  </si>
  <si>
    <t>债务还本支出（线下）</t>
  </si>
  <si>
    <t>10309政府性住房基金收入</t>
  </si>
  <si>
    <t>上解支出（线下）</t>
  </si>
  <si>
    <t>政府性基金预算收入</t>
  </si>
  <si>
    <t>政府性基金预算支出</t>
  </si>
  <si>
    <t>上划自治区税收收入</t>
  </si>
  <si>
    <t>上划中央税收收入</t>
  </si>
  <si>
    <t>10101增值税(50%)</t>
  </si>
  <si>
    <t>10102消费税(100%)</t>
  </si>
  <si>
    <t>10104企业所得税(60%)</t>
  </si>
  <si>
    <t>10106个人所得税(60%)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</si>
</sst>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%"/>
    <numFmt numFmtId="177" formatCode="0_);[Red]\(0\)"/>
    <numFmt numFmtId="178" formatCode="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华文中宋"/>
      <charset val="134"/>
    </font>
    <font>
      <b/>
      <sz val="11"/>
      <name val="华文中宋"/>
      <charset val="134"/>
    </font>
    <font>
      <b/>
      <sz val="14"/>
      <name val="华文中宋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14" fillId="16" borderId="3" applyNumberFormat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/>
    <xf numFmtId="0" fontId="26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35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2" fontId="1" fillId="0" borderId="1" xfId="50" applyNumberFormat="1" applyFont="1" applyFill="1" applyBorder="1" applyAlignment="1">
      <alignment horizontal="center" vertical="center" wrapText="1"/>
    </xf>
    <xf numFmtId="177" fontId="1" fillId="0" borderId="1" xfId="50" applyNumberFormat="1" applyFont="1" applyFill="1" applyBorder="1" applyAlignment="1" applyProtection="1">
      <alignment horizontal="center" vertical="center" wrapText="1"/>
    </xf>
    <xf numFmtId="177" fontId="1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178" fontId="1" fillId="0" borderId="1" xfId="5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0" fontId="1" fillId="0" borderId="1" xfId="5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78" fontId="1" fillId="0" borderId="1" xfId="51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1" xfId="8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样式 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40"/>
  <sheetViews>
    <sheetView tabSelected="1" workbookViewId="0">
      <selection activeCell="K6" sqref="K6"/>
    </sheetView>
  </sheetViews>
  <sheetFormatPr defaultColWidth="9" defaultRowHeight="13.5"/>
  <cols>
    <col min="1" max="1" width="18.25" customWidth="1"/>
    <col min="8" max="8" width="16.875" customWidth="1"/>
  </cols>
  <sheetData>
    <row r="1" ht="18.7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1:14">
      <c r="A2" s="3"/>
      <c r="B2" s="4"/>
      <c r="C2" s="4"/>
      <c r="D2" s="4"/>
      <c r="E2" s="5"/>
      <c r="F2" s="4"/>
      <c r="G2" s="6"/>
      <c r="H2" s="3"/>
      <c r="I2" s="3"/>
      <c r="J2" s="4"/>
      <c r="K2" s="4"/>
      <c r="L2" s="6"/>
      <c r="M2" s="3" t="s">
        <v>1</v>
      </c>
      <c r="N2" s="6"/>
    </row>
    <row r="3" spans="1:14">
      <c r="A3" s="7" t="s">
        <v>2</v>
      </c>
      <c r="B3" s="7" t="s">
        <v>3</v>
      </c>
      <c r="C3" s="7" t="s">
        <v>4</v>
      </c>
      <c r="D3" s="7" t="s">
        <v>5</v>
      </c>
      <c r="E3" s="7"/>
      <c r="F3" s="7" t="s">
        <v>6</v>
      </c>
      <c r="G3" s="7"/>
      <c r="H3" s="7" t="s">
        <v>2</v>
      </c>
      <c r="I3" s="7" t="s">
        <v>3</v>
      </c>
      <c r="J3" s="7" t="s">
        <v>4</v>
      </c>
      <c r="K3" s="7" t="s">
        <v>5</v>
      </c>
      <c r="L3" s="7"/>
      <c r="M3" s="7" t="s">
        <v>6</v>
      </c>
      <c r="N3" s="7"/>
    </row>
    <row r="4" spans="1:14">
      <c r="A4" s="7"/>
      <c r="B4" s="7"/>
      <c r="C4" s="7"/>
      <c r="D4" s="7" t="s">
        <v>7</v>
      </c>
      <c r="E4" s="8" t="s">
        <v>8</v>
      </c>
      <c r="F4" s="7" t="s">
        <v>9</v>
      </c>
      <c r="G4" s="8" t="s">
        <v>10</v>
      </c>
      <c r="H4" s="7"/>
      <c r="I4" s="7"/>
      <c r="J4" s="7"/>
      <c r="K4" s="7" t="s">
        <v>7</v>
      </c>
      <c r="L4" s="8" t="s">
        <v>8</v>
      </c>
      <c r="M4" s="7" t="s">
        <v>9</v>
      </c>
      <c r="N4" s="8" t="s">
        <v>10</v>
      </c>
    </row>
    <row r="5" spans="1:14">
      <c r="A5" s="7" t="s">
        <v>11</v>
      </c>
      <c r="B5" s="9">
        <f>B34+B6</f>
        <v>14526</v>
      </c>
      <c r="C5" s="9">
        <f>C34+C6</f>
        <v>1714</v>
      </c>
      <c r="D5" s="9">
        <f>D34+D6</f>
        <v>2094</v>
      </c>
      <c r="E5" s="8">
        <f t="shared" ref="E5:E30" si="0">IF(B5=0,"",ROUND(D5/B5,3))</f>
        <v>0.144</v>
      </c>
      <c r="F5" s="9">
        <f t="shared" ref="F5:F30" si="1">D5-C5</f>
        <v>380</v>
      </c>
      <c r="G5" s="10">
        <f t="shared" ref="G5:G22" si="2">SUM(F5/C5)*100</f>
        <v>22.1703617269545</v>
      </c>
      <c r="H5" s="7" t="s">
        <v>12</v>
      </c>
      <c r="I5" s="9">
        <f t="shared" ref="I5:K5" si="3">SUM(I6+I34)</f>
        <v>146176</v>
      </c>
      <c r="J5" s="9">
        <f t="shared" si="3"/>
        <v>81744</v>
      </c>
      <c r="K5" s="9">
        <f t="shared" si="3"/>
        <v>74790</v>
      </c>
      <c r="L5" s="17">
        <f t="shared" ref="L5:L34" si="4">SUM(K5/I5)</f>
        <v>0.511643498248686</v>
      </c>
      <c r="M5" s="9">
        <f t="shared" ref="M5:M31" si="5">K5-J5</f>
        <v>-6954</v>
      </c>
      <c r="N5" s="18">
        <f>IF(J5=0,"",ROUND(M5/J5,3))</f>
        <v>-0.085</v>
      </c>
    </row>
    <row r="6" spans="1:14">
      <c r="A6" s="7" t="s">
        <v>13</v>
      </c>
      <c r="B6" s="9">
        <f>B25+B7</f>
        <v>12350</v>
      </c>
      <c r="C6" s="9">
        <f>C25+C7</f>
        <v>1626</v>
      </c>
      <c r="D6" s="9">
        <f>D25+D7</f>
        <v>1833</v>
      </c>
      <c r="E6" s="8">
        <f t="shared" si="0"/>
        <v>0.148</v>
      </c>
      <c r="F6" s="9">
        <f t="shared" si="1"/>
        <v>207</v>
      </c>
      <c r="G6" s="10">
        <f t="shared" si="2"/>
        <v>12.7306273062731</v>
      </c>
      <c r="H6" s="7" t="s">
        <v>14</v>
      </c>
      <c r="I6" s="9">
        <f>SUM(I7:I33)</f>
        <v>144388</v>
      </c>
      <c r="J6" s="9">
        <f>SUM(J7:J32)</f>
        <v>80839</v>
      </c>
      <c r="K6" s="9">
        <f>SUM(K7:K32)</f>
        <v>73772</v>
      </c>
      <c r="L6" s="17">
        <f t="shared" si="4"/>
        <v>0.510928886057013</v>
      </c>
      <c r="M6" s="9">
        <f>SUM(M7:M31)</f>
        <v>-7067</v>
      </c>
      <c r="N6" s="18">
        <f>IF(J6=0,"",ROUND(M6/J6,3))</f>
        <v>-0.087</v>
      </c>
    </row>
    <row r="7" spans="1:14">
      <c r="A7" s="7" t="s">
        <v>15</v>
      </c>
      <c r="B7" s="9">
        <f>B8+B9+B10+B11+B12+B13+B14+B15+B16+B17+B18+B20+B21+B22+B23+B24+B19</f>
        <v>7700</v>
      </c>
      <c r="C7" s="9">
        <f>C8+C9+C10+C11+C12+C13+C14+C15+C16+C17+C18+C20+C21+C22+C23+C24+C19</f>
        <v>1455</v>
      </c>
      <c r="D7" s="9">
        <f>D8+D9+D10+D11+D12+D13+D14+D15+D16+D17+D18+D20+D21+D22+D23+D24+D19</f>
        <v>1364</v>
      </c>
      <c r="E7" s="8">
        <f t="shared" si="0"/>
        <v>0.177</v>
      </c>
      <c r="F7" s="9">
        <f t="shared" si="1"/>
        <v>-91</v>
      </c>
      <c r="G7" s="10">
        <f t="shared" si="2"/>
        <v>-6.25429553264605</v>
      </c>
      <c r="H7" s="7" t="s">
        <v>16</v>
      </c>
      <c r="I7" s="19">
        <v>26807</v>
      </c>
      <c r="J7" s="20">
        <v>13082</v>
      </c>
      <c r="K7" s="20">
        <v>14103</v>
      </c>
      <c r="L7" s="17">
        <f t="shared" si="4"/>
        <v>0.526093930689745</v>
      </c>
      <c r="M7" s="15">
        <f t="shared" si="5"/>
        <v>1021</v>
      </c>
      <c r="N7" s="10">
        <f t="shared" ref="N7:N22" si="6">SUM(M7/J7)*100</f>
        <v>7.80461703103501</v>
      </c>
    </row>
    <row r="8" spans="1:14">
      <c r="A8" s="7" t="s">
        <v>17</v>
      </c>
      <c r="B8" s="11">
        <v>4161</v>
      </c>
      <c r="C8" s="12">
        <v>766</v>
      </c>
      <c r="D8" s="11">
        <v>712</v>
      </c>
      <c r="E8" s="8">
        <f t="shared" si="0"/>
        <v>0.171</v>
      </c>
      <c r="F8" s="9">
        <f t="shared" si="1"/>
        <v>-54</v>
      </c>
      <c r="G8" s="10">
        <f t="shared" si="2"/>
        <v>-7.04960835509138</v>
      </c>
      <c r="H8" s="7" t="s">
        <v>18</v>
      </c>
      <c r="I8" s="19"/>
      <c r="J8" s="20"/>
      <c r="K8" s="20"/>
      <c r="L8" s="17" t="e">
        <f t="shared" si="4"/>
        <v>#DIV/0!</v>
      </c>
      <c r="M8" s="15">
        <f t="shared" si="5"/>
        <v>0</v>
      </c>
      <c r="N8" s="10"/>
    </row>
    <row r="9" spans="1:14">
      <c r="A9" s="7" t="s">
        <v>19</v>
      </c>
      <c r="B9" s="11"/>
      <c r="C9" s="12"/>
      <c r="D9" s="12"/>
      <c r="E9" s="8" t="str">
        <f t="shared" si="0"/>
        <v/>
      </c>
      <c r="F9" s="9">
        <f t="shared" si="1"/>
        <v>0</v>
      </c>
      <c r="G9" s="10" t="e">
        <f t="shared" si="2"/>
        <v>#DIV/0!</v>
      </c>
      <c r="H9" s="7" t="s">
        <v>20</v>
      </c>
      <c r="I9" s="19">
        <v>80</v>
      </c>
      <c r="J9" s="20"/>
      <c r="K9" s="20"/>
      <c r="L9" s="17">
        <f t="shared" si="4"/>
        <v>0</v>
      </c>
      <c r="M9" s="15">
        <f t="shared" si="5"/>
        <v>0</v>
      </c>
      <c r="N9" s="10" t="e">
        <f t="shared" si="6"/>
        <v>#DIV/0!</v>
      </c>
    </row>
    <row r="10" spans="1:14">
      <c r="A10" s="7" t="s">
        <v>21</v>
      </c>
      <c r="B10" s="11">
        <v>400</v>
      </c>
      <c r="C10" s="12">
        <v>66</v>
      </c>
      <c r="D10" s="12">
        <v>152</v>
      </c>
      <c r="E10" s="8">
        <f t="shared" si="0"/>
        <v>0.38</v>
      </c>
      <c r="F10" s="9">
        <f t="shared" si="1"/>
        <v>86</v>
      </c>
      <c r="G10" s="10">
        <f t="shared" si="2"/>
        <v>130.30303030303</v>
      </c>
      <c r="H10" s="7" t="s">
        <v>22</v>
      </c>
      <c r="I10" s="19">
        <v>8519</v>
      </c>
      <c r="J10" s="20">
        <v>8685</v>
      </c>
      <c r="K10" s="20">
        <v>3721</v>
      </c>
      <c r="L10" s="17">
        <f t="shared" si="4"/>
        <v>0.436788355440779</v>
      </c>
      <c r="M10" s="15">
        <f t="shared" si="5"/>
        <v>-4964</v>
      </c>
      <c r="N10" s="10">
        <f t="shared" si="6"/>
        <v>-57.1560161197467</v>
      </c>
    </row>
    <row r="11" spans="1:14">
      <c r="A11" s="7" t="s">
        <v>23</v>
      </c>
      <c r="B11" s="11"/>
      <c r="C11" s="12"/>
      <c r="D11" s="12"/>
      <c r="E11" s="8" t="str">
        <f t="shared" si="0"/>
        <v/>
      </c>
      <c r="F11" s="9">
        <f t="shared" si="1"/>
        <v>0</v>
      </c>
      <c r="G11" s="10" t="e">
        <f t="shared" si="2"/>
        <v>#DIV/0!</v>
      </c>
      <c r="H11" s="7" t="s">
        <v>24</v>
      </c>
      <c r="I11" s="19">
        <v>24870</v>
      </c>
      <c r="J11" s="20">
        <v>13603</v>
      </c>
      <c r="K11" s="20">
        <v>14550</v>
      </c>
      <c r="L11" s="17">
        <f t="shared" si="4"/>
        <v>0.585042219541616</v>
      </c>
      <c r="M11" s="15">
        <f t="shared" si="5"/>
        <v>947</v>
      </c>
      <c r="N11" s="10">
        <f t="shared" si="6"/>
        <v>6.9616996250827</v>
      </c>
    </row>
    <row r="12" spans="1:14">
      <c r="A12" s="7" t="s">
        <v>25</v>
      </c>
      <c r="B12" s="11">
        <v>450</v>
      </c>
      <c r="C12" s="12">
        <v>177</v>
      </c>
      <c r="D12" s="12">
        <v>172</v>
      </c>
      <c r="E12" s="8">
        <f t="shared" si="0"/>
        <v>0.382</v>
      </c>
      <c r="F12" s="9">
        <f t="shared" si="1"/>
        <v>-5</v>
      </c>
      <c r="G12" s="10">
        <f t="shared" si="2"/>
        <v>-2.82485875706215</v>
      </c>
      <c r="H12" s="7" t="s">
        <v>26</v>
      </c>
      <c r="I12" s="19">
        <v>116</v>
      </c>
      <c r="J12" s="14">
        <v>45</v>
      </c>
      <c r="K12" s="14">
        <v>46</v>
      </c>
      <c r="L12" s="17">
        <f t="shared" si="4"/>
        <v>0.396551724137931</v>
      </c>
      <c r="M12" s="15">
        <f t="shared" si="5"/>
        <v>1</v>
      </c>
      <c r="N12" s="10">
        <f t="shared" si="6"/>
        <v>2.22222222222222</v>
      </c>
    </row>
    <row r="13" ht="24" spans="1:14">
      <c r="A13" s="7" t="s">
        <v>27</v>
      </c>
      <c r="B13" s="11">
        <v>4</v>
      </c>
      <c r="C13" s="12">
        <v>18</v>
      </c>
      <c r="D13" s="12">
        <v>5</v>
      </c>
      <c r="E13" s="8">
        <f t="shared" si="0"/>
        <v>1.25</v>
      </c>
      <c r="F13" s="9">
        <f t="shared" si="1"/>
        <v>-13</v>
      </c>
      <c r="G13" s="10">
        <f t="shared" si="2"/>
        <v>-72.2222222222222</v>
      </c>
      <c r="H13" s="7" t="s">
        <v>28</v>
      </c>
      <c r="I13" s="19">
        <v>2092</v>
      </c>
      <c r="J13" s="14">
        <v>906</v>
      </c>
      <c r="K13" s="14">
        <v>1016</v>
      </c>
      <c r="L13" s="17">
        <f t="shared" si="4"/>
        <v>0.48565965583174</v>
      </c>
      <c r="M13" s="15">
        <f t="shared" si="5"/>
        <v>110</v>
      </c>
      <c r="N13" s="10">
        <f t="shared" si="6"/>
        <v>12.1412803532009</v>
      </c>
    </row>
    <row r="14" ht="24" spans="1:14">
      <c r="A14" s="7" t="s">
        <v>29</v>
      </c>
      <c r="B14" s="11"/>
      <c r="C14" s="12"/>
      <c r="D14" s="12"/>
      <c r="E14" s="8" t="str">
        <f t="shared" si="0"/>
        <v/>
      </c>
      <c r="F14" s="9">
        <f t="shared" si="1"/>
        <v>0</v>
      </c>
      <c r="G14" s="10" t="e">
        <f t="shared" si="2"/>
        <v>#DIV/0!</v>
      </c>
      <c r="H14" s="7" t="s">
        <v>30</v>
      </c>
      <c r="I14" s="19">
        <v>20526</v>
      </c>
      <c r="J14" s="14">
        <v>8961</v>
      </c>
      <c r="K14" s="14">
        <v>9365</v>
      </c>
      <c r="L14" s="17">
        <f t="shared" si="4"/>
        <v>0.456250608983728</v>
      </c>
      <c r="M14" s="15">
        <f t="shared" si="5"/>
        <v>404</v>
      </c>
      <c r="N14" s="10">
        <f t="shared" si="6"/>
        <v>4.50842539895101</v>
      </c>
    </row>
    <row r="15" spans="1:14">
      <c r="A15" s="7" t="s">
        <v>31</v>
      </c>
      <c r="B15" s="11">
        <v>200</v>
      </c>
      <c r="C15" s="12">
        <v>81</v>
      </c>
      <c r="D15" s="12">
        <v>72</v>
      </c>
      <c r="E15" s="8">
        <f t="shared" si="0"/>
        <v>0.36</v>
      </c>
      <c r="F15" s="9">
        <f t="shared" si="1"/>
        <v>-9</v>
      </c>
      <c r="G15" s="10">
        <f t="shared" si="2"/>
        <v>-11.1111111111111</v>
      </c>
      <c r="H15" s="7" t="s">
        <v>32</v>
      </c>
      <c r="I15" s="19">
        <v>10427</v>
      </c>
      <c r="J15" s="14">
        <v>5651</v>
      </c>
      <c r="K15" s="14">
        <v>7012</v>
      </c>
      <c r="L15" s="17">
        <f t="shared" si="4"/>
        <v>0.672484894984176</v>
      </c>
      <c r="M15" s="15">
        <f t="shared" si="5"/>
        <v>1361</v>
      </c>
      <c r="N15" s="10">
        <f t="shared" si="6"/>
        <v>24.0842328791364</v>
      </c>
    </row>
    <row r="16" spans="1:14">
      <c r="A16" s="7" t="s">
        <v>33</v>
      </c>
      <c r="B16" s="11">
        <v>190</v>
      </c>
      <c r="C16" s="12">
        <v>113</v>
      </c>
      <c r="D16" s="12">
        <v>70</v>
      </c>
      <c r="E16" s="8">
        <f t="shared" si="0"/>
        <v>0.368</v>
      </c>
      <c r="F16" s="9">
        <f t="shared" si="1"/>
        <v>-43</v>
      </c>
      <c r="G16" s="10">
        <f t="shared" si="2"/>
        <v>-38.0530973451327</v>
      </c>
      <c r="H16" s="7" t="s">
        <v>34</v>
      </c>
      <c r="I16" s="19">
        <v>246</v>
      </c>
      <c r="J16" s="14">
        <v>1706</v>
      </c>
      <c r="K16" s="14">
        <v>828</v>
      </c>
      <c r="L16" s="17">
        <f t="shared" si="4"/>
        <v>3.36585365853659</v>
      </c>
      <c r="M16" s="15">
        <f t="shared" si="5"/>
        <v>-878</v>
      </c>
      <c r="N16" s="10">
        <f t="shared" si="6"/>
        <v>-51.4654161781946</v>
      </c>
    </row>
    <row r="17" spans="1:14">
      <c r="A17" s="7" t="s">
        <v>35</v>
      </c>
      <c r="B17" s="11">
        <v>80</v>
      </c>
      <c r="C17" s="12">
        <v>33</v>
      </c>
      <c r="D17" s="12">
        <v>15</v>
      </c>
      <c r="E17" s="8">
        <f t="shared" si="0"/>
        <v>0.188</v>
      </c>
      <c r="F17" s="9">
        <f t="shared" si="1"/>
        <v>-18</v>
      </c>
      <c r="G17" s="10">
        <f t="shared" si="2"/>
        <v>-54.5454545454545</v>
      </c>
      <c r="H17" s="7" t="s">
        <v>36</v>
      </c>
      <c r="I17" s="19">
        <v>1348</v>
      </c>
      <c r="J17" s="14">
        <v>1916</v>
      </c>
      <c r="K17" s="14">
        <v>1348</v>
      </c>
      <c r="L17" s="17">
        <f t="shared" si="4"/>
        <v>1</v>
      </c>
      <c r="M17" s="15">
        <f t="shared" si="5"/>
        <v>-568</v>
      </c>
      <c r="N17" s="10">
        <f t="shared" si="6"/>
        <v>-29.6450939457203</v>
      </c>
    </row>
    <row r="18" spans="1:14">
      <c r="A18" s="7" t="s">
        <v>37</v>
      </c>
      <c r="B18" s="11">
        <v>20</v>
      </c>
      <c r="C18" s="12">
        <v>10</v>
      </c>
      <c r="D18" s="12">
        <v>11</v>
      </c>
      <c r="E18" s="8">
        <f t="shared" si="0"/>
        <v>0.55</v>
      </c>
      <c r="F18" s="9">
        <f t="shared" si="1"/>
        <v>1</v>
      </c>
      <c r="G18" s="10">
        <f t="shared" si="2"/>
        <v>10</v>
      </c>
      <c r="H18" s="7" t="s">
        <v>38</v>
      </c>
      <c r="I18" s="19">
        <v>18722</v>
      </c>
      <c r="J18" s="14">
        <v>13601</v>
      </c>
      <c r="K18" s="14">
        <v>14783</v>
      </c>
      <c r="L18" s="17">
        <f t="shared" si="4"/>
        <v>0.789605811344942</v>
      </c>
      <c r="M18" s="15">
        <f t="shared" si="5"/>
        <v>1182</v>
      </c>
      <c r="N18" s="10">
        <f t="shared" si="6"/>
        <v>8.69053746048085</v>
      </c>
    </row>
    <row r="19" spans="1:14">
      <c r="A19" s="7" t="s">
        <v>39</v>
      </c>
      <c r="B19" s="11">
        <v>65</v>
      </c>
      <c r="C19" s="12">
        <v>19</v>
      </c>
      <c r="D19" s="12">
        <v>9</v>
      </c>
      <c r="E19" s="8">
        <f t="shared" si="0"/>
        <v>0.138</v>
      </c>
      <c r="F19" s="9">
        <f t="shared" si="1"/>
        <v>-10</v>
      </c>
      <c r="G19" s="10">
        <f t="shared" si="2"/>
        <v>-52.6315789473684</v>
      </c>
      <c r="H19" s="7" t="s">
        <v>40</v>
      </c>
      <c r="I19" s="19">
        <v>10758</v>
      </c>
      <c r="J19" s="14">
        <v>7668</v>
      </c>
      <c r="K19" s="14">
        <v>3258</v>
      </c>
      <c r="L19" s="17">
        <f t="shared" si="4"/>
        <v>0.302844394868935</v>
      </c>
      <c r="M19" s="15">
        <f t="shared" si="5"/>
        <v>-4410</v>
      </c>
      <c r="N19" s="10">
        <f t="shared" si="6"/>
        <v>-57.5117370892019</v>
      </c>
    </row>
    <row r="20" spans="1:14">
      <c r="A20" s="7" t="s">
        <v>41</v>
      </c>
      <c r="B20" s="11">
        <v>200</v>
      </c>
      <c r="C20" s="12">
        <v>84</v>
      </c>
      <c r="D20" s="12">
        <v>98</v>
      </c>
      <c r="E20" s="8">
        <f t="shared" si="0"/>
        <v>0.49</v>
      </c>
      <c r="F20" s="9">
        <f t="shared" si="1"/>
        <v>14</v>
      </c>
      <c r="G20" s="10">
        <f t="shared" si="2"/>
        <v>16.6666666666667</v>
      </c>
      <c r="H20" s="7" t="s">
        <v>42</v>
      </c>
      <c r="I20" s="19"/>
      <c r="J20" s="14"/>
      <c r="K20" s="14"/>
      <c r="L20" s="17" t="e">
        <f t="shared" si="4"/>
        <v>#DIV/0!</v>
      </c>
      <c r="M20" s="15">
        <f t="shared" si="5"/>
        <v>0</v>
      </c>
      <c r="N20" s="10" t="e">
        <f t="shared" si="6"/>
        <v>#DIV/0!</v>
      </c>
    </row>
    <row r="21" spans="1:14">
      <c r="A21" s="7" t="s">
        <v>43</v>
      </c>
      <c r="B21" s="11">
        <v>1750</v>
      </c>
      <c r="C21" s="12">
        <v>29</v>
      </c>
      <c r="D21" s="12">
        <v>0</v>
      </c>
      <c r="E21" s="8">
        <f t="shared" si="0"/>
        <v>0</v>
      </c>
      <c r="F21" s="9">
        <f t="shared" si="1"/>
        <v>-29</v>
      </c>
      <c r="G21" s="10">
        <f t="shared" si="2"/>
        <v>-100</v>
      </c>
      <c r="H21" s="7" t="s">
        <v>44</v>
      </c>
      <c r="I21" s="19">
        <v>124</v>
      </c>
      <c r="J21" s="14">
        <v>385</v>
      </c>
      <c r="K21" s="14">
        <v>65</v>
      </c>
      <c r="L21" s="17">
        <f t="shared" si="4"/>
        <v>0.524193548387097</v>
      </c>
      <c r="M21" s="15">
        <f t="shared" si="5"/>
        <v>-320</v>
      </c>
      <c r="N21" s="10">
        <f t="shared" si="6"/>
        <v>-83.1168831168831</v>
      </c>
    </row>
    <row r="22" spans="1:14">
      <c r="A22" s="7" t="s">
        <v>45</v>
      </c>
      <c r="B22" s="11">
        <v>180</v>
      </c>
      <c r="C22" s="12">
        <v>59</v>
      </c>
      <c r="D22" s="12">
        <v>48</v>
      </c>
      <c r="E22" s="8">
        <f t="shared" si="0"/>
        <v>0.267</v>
      </c>
      <c r="F22" s="9">
        <f t="shared" si="1"/>
        <v>-11</v>
      </c>
      <c r="G22" s="10">
        <f t="shared" si="2"/>
        <v>-18.6440677966102</v>
      </c>
      <c r="H22" s="7" t="s">
        <v>46</v>
      </c>
      <c r="I22" s="19"/>
      <c r="J22" s="14"/>
      <c r="K22" s="14"/>
      <c r="L22" s="17" t="e">
        <f t="shared" si="4"/>
        <v>#DIV/0!</v>
      </c>
      <c r="M22" s="15">
        <f t="shared" si="5"/>
        <v>0</v>
      </c>
      <c r="N22" s="10" t="e">
        <f t="shared" si="6"/>
        <v>#DIV/0!</v>
      </c>
    </row>
    <row r="23" spans="1:14">
      <c r="A23" s="7" t="s">
        <v>47</v>
      </c>
      <c r="B23" s="11"/>
      <c r="C23" s="12"/>
      <c r="D23" s="12"/>
      <c r="E23" s="8" t="str">
        <f t="shared" si="0"/>
        <v/>
      </c>
      <c r="F23" s="9">
        <f t="shared" si="1"/>
        <v>0</v>
      </c>
      <c r="G23" s="7" t="str">
        <f>IF(C23=0,"",ROUND(F23/C23,3))</f>
        <v/>
      </c>
      <c r="H23" s="7" t="s">
        <v>48</v>
      </c>
      <c r="I23" s="19"/>
      <c r="J23" s="14"/>
      <c r="K23" s="14"/>
      <c r="L23" s="17" t="e">
        <f t="shared" si="4"/>
        <v>#DIV/0!</v>
      </c>
      <c r="M23" s="9">
        <f t="shared" si="5"/>
        <v>0</v>
      </c>
      <c r="N23" s="8" t="str">
        <f>IF(J23=0,"",ROUND(M23/J23,3))</f>
        <v/>
      </c>
    </row>
    <row r="24" ht="24" spans="1:14">
      <c r="A24" s="7" t="s">
        <v>49</v>
      </c>
      <c r="B24" s="11"/>
      <c r="C24" s="12"/>
      <c r="D24" s="12"/>
      <c r="E24" s="8" t="str">
        <f t="shared" si="0"/>
        <v/>
      </c>
      <c r="F24" s="9">
        <f t="shared" si="1"/>
        <v>0</v>
      </c>
      <c r="G24" s="7" t="str">
        <f>IF(C24=0,"",ROUND(F24/C24,3))</f>
        <v/>
      </c>
      <c r="H24" s="7" t="s">
        <v>50</v>
      </c>
      <c r="I24" s="19">
        <v>320</v>
      </c>
      <c r="J24" s="14">
        <v>296</v>
      </c>
      <c r="K24" s="14">
        <v>182</v>
      </c>
      <c r="L24" s="17">
        <f t="shared" si="4"/>
        <v>0.56875</v>
      </c>
      <c r="M24" s="15">
        <f t="shared" si="5"/>
        <v>-114</v>
      </c>
      <c r="N24" s="10">
        <f t="shared" ref="N24:N34" si="7">SUM(M24/J24)*100</f>
        <v>-38.5135135135135</v>
      </c>
    </row>
    <row r="25" ht="24" spans="1:14">
      <c r="A25" s="7" t="s">
        <v>51</v>
      </c>
      <c r="B25" s="11">
        <f t="shared" ref="B25:G25" si="8">B26+B27+B28+B29+B30+B32+B33</f>
        <v>4650</v>
      </c>
      <c r="C25" s="11">
        <f t="shared" si="8"/>
        <v>171</v>
      </c>
      <c r="D25" s="11">
        <f t="shared" si="8"/>
        <v>469</v>
      </c>
      <c r="E25" s="8">
        <f t="shared" si="0"/>
        <v>0.101</v>
      </c>
      <c r="F25" s="9">
        <f t="shared" si="1"/>
        <v>298</v>
      </c>
      <c r="G25" s="11">
        <f t="shared" si="8"/>
        <v>2041.72932330827</v>
      </c>
      <c r="H25" s="7" t="s">
        <v>52</v>
      </c>
      <c r="I25" s="19">
        <v>4862</v>
      </c>
      <c r="J25" s="14">
        <v>1501</v>
      </c>
      <c r="K25" s="14">
        <v>2214</v>
      </c>
      <c r="L25" s="17">
        <f t="shared" si="4"/>
        <v>0.455368161250514</v>
      </c>
      <c r="M25" s="15">
        <f t="shared" si="5"/>
        <v>713</v>
      </c>
      <c r="N25" s="10">
        <f t="shared" si="7"/>
        <v>47.5016655562958</v>
      </c>
    </row>
    <row r="26" spans="1:14">
      <c r="A26" s="7" t="s">
        <v>53</v>
      </c>
      <c r="B26" s="11">
        <v>1180</v>
      </c>
      <c r="C26" s="12">
        <v>84</v>
      </c>
      <c r="D26" s="12">
        <v>143</v>
      </c>
      <c r="E26" s="8">
        <f t="shared" si="0"/>
        <v>0.121</v>
      </c>
      <c r="F26" s="9">
        <f t="shared" si="1"/>
        <v>59</v>
      </c>
      <c r="G26" s="10">
        <f t="shared" ref="G26:G28" si="9">SUM(F26/C26)*100</f>
        <v>70.2380952380952</v>
      </c>
      <c r="H26" s="7" t="s">
        <v>54</v>
      </c>
      <c r="I26" s="19"/>
      <c r="J26" s="14">
        <v>30</v>
      </c>
      <c r="K26" s="14"/>
      <c r="L26" s="17" t="e">
        <f t="shared" si="4"/>
        <v>#DIV/0!</v>
      </c>
      <c r="M26" s="9">
        <f t="shared" si="5"/>
        <v>-30</v>
      </c>
      <c r="N26" s="10">
        <f t="shared" si="7"/>
        <v>-100</v>
      </c>
    </row>
    <row r="27" ht="24" spans="1:14">
      <c r="A27" s="7" t="s">
        <v>55</v>
      </c>
      <c r="B27" s="11">
        <v>2056</v>
      </c>
      <c r="C27" s="12">
        <v>57</v>
      </c>
      <c r="D27" s="12">
        <v>55</v>
      </c>
      <c r="E27" s="8">
        <f t="shared" si="0"/>
        <v>0.027</v>
      </c>
      <c r="F27" s="9">
        <f t="shared" si="1"/>
        <v>-2</v>
      </c>
      <c r="G27" s="10">
        <f t="shared" si="9"/>
        <v>-3.50877192982456</v>
      </c>
      <c r="H27" s="7" t="s">
        <v>56</v>
      </c>
      <c r="I27" s="19">
        <v>803</v>
      </c>
      <c r="J27" s="14">
        <v>1656</v>
      </c>
      <c r="K27" s="14">
        <v>325</v>
      </c>
      <c r="L27" s="17">
        <f t="shared" si="4"/>
        <v>0.404732254047323</v>
      </c>
      <c r="M27" s="9">
        <f t="shared" si="5"/>
        <v>-1331</v>
      </c>
      <c r="N27" s="10">
        <f t="shared" si="7"/>
        <v>-80.3743961352657</v>
      </c>
    </row>
    <row r="28" spans="1:14">
      <c r="A28" s="7" t="s">
        <v>57</v>
      </c>
      <c r="B28" s="11">
        <v>329</v>
      </c>
      <c r="C28" s="12">
        <v>20</v>
      </c>
      <c r="D28" s="12">
        <v>107</v>
      </c>
      <c r="E28" s="8">
        <f t="shared" si="0"/>
        <v>0.325</v>
      </c>
      <c r="F28" s="9">
        <f t="shared" si="1"/>
        <v>87</v>
      </c>
      <c r="G28" s="10">
        <f t="shared" si="9"/>
        <v>435</v>
      </c>
      <c r="H28" s="7" t="s">
        <v>58</v>
      </c>
      <c r="I28" s="19">
        <v>1500</v>
      </c>
      <c r="J28" s="14"/>
      <c r="K28" s="14"/>
      <c r="L28" s="17">
        <f t="shared" si="4"/>
        <v>0</v>
      </c>
      <c r="M28" s="9">
        <f t="shared" si="5"/>
        <v>0</v>
      </c>
      <c r="N28" s="10" t="e">
        <f t="shared" si="7"/>
        <v>#DIV/0!</v>
      </c>
    </row>
    <row r="29" spans="1:14">
      <c r="A29" s="7" t="s">
        <v>59</v>
      </c>
      <c r="B29" s="11"/>
      <c r="C29" s="12"/>
      <c r="D29" s="12"/>
      <c r="E29" s="8" t="str">
        <f t="shared" si="0"/>
        <v/>
      </c>
      <c r="F29" s="9">
        <f t="shared" si="1"/>
        <v>0</v>
      </c>
      <c r="G29" s="10"/>
      <c r="H29" s="7" t="s">
        <v>60</v>
      </c>
      <c r="I29" s="19">
        <v>3365</v>
      </c>
      <c r="J29" s="14">
        <v>665</v>
      </c>
      <c r="K29" s="14">
        <v>913</v>
      </c>
      <c r="L29" s="17">
        <f t="shared" si="4"/>
        <v>0.271322436849926</v>
      </c>
      <c r="M29" s="15">
        <f t="shared" si="5"/>
        <v>248</v>
      </c>
      <c r="N29" s="10">
        <f t="shared" si="7"/>
        <v>37.2932330827068</v>
      </c>
    </row>
    <row r="30" ht="24" spans="1:14">
      <c r="A30" s="7" t="s">
        <v>61</v>
      </c>
      <c r="B30" s="11">
        <v>1085</v>
      </c>
      <c r="C30" s="12">
        <v>10</v>
      </c>
      <c r="D30" s="12">
        <v>164</v>
      </c>
      <c r="E30" s="8">
        <f t="shared" si="0"/>
        <v>0.151</v>
      </c>
      <c r="F30" s="9">
        <f t="shared" si="1"/>
        <v>154</v>
      </c>
      <c r="G30" s="10">
        <f>SUM(F30/C30)*100</f>
        <v>1540</v>
      </c>
      <c r="H30" s="7" t="s">
        <v>62</v>
      </c>
      <c r="I30" s="19">
        <v>8873</v>
      </c>
      <c r="J30" s="14">
        <v>470</v>
      </c>
      <c r="K30" s="14">
        <v>42</v>
      </c>
      <c r="L30" s="17">
        <f t="shared" si="4"/>
        <v>0.0047334610616477</v>
      </c>
      <c r="M30" s="15">
        <f t="shared" si="5"/>
        <v>-428</v>
      </c>
      <c r="N30" s="10">
        <f t="shared" si="7"/>
        <v>-91.063829787234</v>
      </c>
    </row>
    <row r="31" spans="1:14">
      <c r="A31" s="7" t="s">
        <v>63</v>
      </c>
      <c r="B31" s="13"/>
      <c r="C31" s="13"/>
      <c r="D31" s="13"/>
      <c r="E31" s="8" t="str">
        <f>IF(B32=0,"",ROUND(D32/B32,3))</f>
        <v/>
      </c>
      <c r="F31" s="9">
        <f>D32-C32</f>
        <v>0</v>
      </c>
      <c r="G31" s="7" t="str">
        <f>IF(C32=0,"",ROUND(F31/C32,3))</f>
        <v/>
      </c>
      <c r="H31" s="7" t="s">
        <v>64</v>
      </c>
      <c r="I31" s="20">
        <v>30</v>
      </c>
      <c r="J31" s="14">
        <v>12</v>
      </c>
      <c r="K31" s="14">
        <v>1</v>
      </c>
      <c r="L31" s="17">
        <f t="shared" si="4"/>
        <v>0.0333333333333333</v>
      </c>
      <c r="M31" s="9">
        <f t="shared" si="5"/>
        <v>-11</v>
      </c>
      <c r="N31" s="10">
        <f t="shared" si="7"/>
        <v>-91.6666666666667</v>
      </c>
    </row>
    <row r="32" spans="1:14">
      <c r="A32" s="7" t="s">
        <v>65</v>
      </c>
      <c r="B32" s="11"/>
      <c r="C32" s="14"/>
      <c r="D32" s="14"/>
      <c r="E32" s="8"/>
      <c r="F32" s="9" t="e">
        <f>#REF!-#REF!</f>
        <v>#REF!</v>
      </c>
      <c r="G32" s="7"/>
      <c r="H32" s="7" t="s">
        <v>66</v>
      </c>
      <c r="I32" s="7"/>
      <c r="J32" s="7"/>
      <c r="K32" s="7"/>
      <c r="L32" s="17" t="e">
        <f t="shared" si="4"/>
        <v>#DIV/0!</v>
      </c>
      <c r="M32" s="7"/>
      <c r="N32" s="10" t="e">
        <f t="shared" si="7"/>
        <v>#DIV/0!</v>
      </c>
    </row>
    <row r="33" ht="24" spans="1:14">
      <c r="A33" s="7" t="s">
        <v>67</v>
      </c>
      <c r="B33" s="7"/>
      <c r="C33" s="7"/>
      <c r="D33" s="7"/>
      <c r="E33" s="7"/>
      <c r="F33" s="9">
        <f t="shared" ref="F33:F40" si="10">D33-C33</f>
        <v>0</v>
      </c>
      <c r="G33" s="7"/>
      <c r="H33" s="7" t="s">
        <v>68</v>
      </c>
      <c r="I33" s="20"/>
      <c r="J33" s="14"/>
      <c r="K33" s="14"/>
      <c r="L33" s="17" t="e">
        <f t="shared" si="4"/>
        <v>#DIV/0!</v>
      </c>
      <c r="M33" s="9"/>
      <c r="N33" s="10" t="e">
        <f t="shared" si="7"/>
        <v>#DIV/0!</v>
      </c>
    </row>
    <row r="34" spans="1:14">
      <c r="A34" s="7" t="s">
        <v>69</v>
      </c>
      <c r="B34" s="12">
        <v>2176</v>
      </c>
      <c r="C34" s="12">
        <v>88</v>
      </c>
      <c r="D34" s="12">
        <v>261</v>
      </c>
      <c r="E34" s="8">
        <f t="shared" ref="E34:E40" si="11">IF(B34=0,"",ROUND(D34/B34,3))</f>
        <v>0.12</v>
      </c>
      <c r="F34" s="9">
        <f t="shared" si="10"/>
        <v>173</v>
      </c>
      <c r="G34" s="10">
        <f t="shared" ref="G34:G40" si="12">SUM(F34/C34)*100</f>
        <v>196.590909090909</v>
      </c>
      <c r="H34" s="7" t="s">
        <v>70</v>
      </c>
      <c r="I34" s="20">
        <v>1788</v>
      </c>
      <c r="J34" s="12">
        <v>905</v>
      </c>
      <c r="K34" s="12">
        <v>1018</v>
      </c>
      <c r="L34" s="17">
        <f t="shared" si="4"/>
        <v>0.569351230425056</v>
      </c>
      <c r="M34" s="15">
        <f>K34-J34</f>
        <v>113</v>
      </c>
      <c r="N34" s="10">
        <f t="shared" si="7"/>
        <v>12.4861878453039</v>
      </c>
    </row>
    <row r="35" s="1" customFormat="1" ht="12.95" customHeight="1" spans="1:16">
      <c r="A35" s="7" t="s">
        <v>71</v>
      </c>
      <c r="B35" s="7"/>
      <c r="C35" s="14"/>
      <c r="D35" s="14"/>
      <c r="E35" s="8" t="str">
        <f t="shared" si="11"/>
        <v/>
      </c>
      <c r="F35" s="9">
        <f t="shared" si="10"/>
        <v>0</v>
      </c>
      <c r="G35" s="8" t="str">
        <f>IF(C35=0,"",ROUND(F35/C35,3))</f>
        <v/>
      </c>
      <c r="H35" s="7"/>
      <c r="I35" s="9"/>
      <c r="J35" s="9"/>
      <c r="K35" s="9"/>
      <c r="L35" s="8"/>
      <c r="M35" s="9"/>
      <c r="N35" s="8"/>
      <c r="O35" s="21"/>
      <c r="P35" s="22"/>
    </row>
    <row r="36" s="1" customFormat="1" ht="12.95" customHeight="1" spans="1:16">
      <c r="A36" s="7" t="s">
        <v>72</v>
      </c>
      <c r="B36" s="11">
        <f>B37+B38+B39+B40</f>
        <v>9597</v>
      </c>
      <c r="C36" s="11">
        <f>C37+C38+C39+C40</f>
        <v>1131</v>
      </c>
      <c r="D36" s="11">
        <f>D37+D38+D39+D40</f>
        <v>1198</v>
      </c>
      <c r="E36" s="8">
        <f t="shared" si="11"/>
        <v>0.125</v>
      </c>
      <c r="F36" s="15">
        <f t="shared" si="10"/>
        <v>67</v>
      </c>
      <c r="G36" s="10">
        <f t="shared" si="12"/>
        <v>5.92396109637489</v>
      </c>
      <c r="H36" s="7"/>
      <c r="I36" s="23"/>
      <c r="J36" s="23"/>
      <c r="K36" s="23"/>
      <c r="L36" s="8"/>
      <c r="M36" s="9"/>
      <c r="N36" s="8"/>
      <c r="O36" s="21"/>
      <c r="P36" s="22"/>
    </row>
    <row r="37" s="1" customFormat="1" ht="12.95" customHeight="1" spans="1:16">
      <c r="A37" s="7" t="s">
        <v>73</v>
      </c>
      <c r="B37" s="16">
        <v>8322</v>
      </c>
      <c r="C37" s="16">
        <v>766</v>
      </c>
      <c r="D37" s="16">
        <v>712</v>
      </c>
      <c r="E37" s="8">
        <f t="shared" si="11"/>
        <v>0.086</v>
      </c>
      <c r="F37" s="15">
        <f t="shared" si="10"/>
        <v>-54</v>
      </c>
      <c r="G37" s="10">
        <f t="shared" si="12"/>
        <v>-7.04960835509138</v>
      </c>
      <c r="H37" s="7"/>
      <c r="I37" s="23"/>
      <c r="J37" s="23"/>
      <c r="K37" s="23"/>
      <c r="L37" s="8"/>
      <c r="M37" s="9"/>
      <c r="N37" s="8"/>
      <c r="O37" s="21"/>
      <c r="P37" s="22"/>
    </row>
    <row r="38" s="1" customFormat="1" ht="12.95" customHeight="1" spans="1:16">
      <c r="A38" s="7" t="s">
        <v>74</v>
      </c>
      <c r="B38" s="16"/>
      <c r="C38" s="9"/>
      <c r="D38" s="9"/>
      <c r="E38" s="8" t="str">
        <f t="shared" si="11"/>
        <v/>
      </c>
      <c r="F38" s="15">
        <f t="shared" si="10"/>
        <v>0</v>
      </c>
      <c r="G38" s="10" t="e">
        <f t="shared" si="12"/>
        <v>#DIV/0!</v>
      </c>
      <c r="H38" s="7"/>
      <c r="I38" s="23"/>
      <c r="J38" s="23"/>
      <c r="K38" s="23"/>
      <c r="L38" s="8"/>
      <c r="M38" s="9"/>
      <c r="N38" s="8"/>
      <c r="O38" s="21"/>
      <c r="P38" s="22"/>
    </row>
    <row r="39" s="1" customFormat="1" ht="12.95" customHeight="1" spans="1:16">
      <c r="A39" s="7" t="s">
        <v>75</v>
      </c>
      <c r="B39" s="16">
        <v>600</v>
      </c>
      <c r="C39" s="16">
        <v>99</v>
      </c>
      <c r="D39" s="16">
        <v>228</v>
      </c>
      <c r="E39" s="8">
        <f t="shared" si="11"/>
        <v>0.38</v>
      </c>
      <c r="F39" s="15">
        <f t="shared" si="10"/>
        <v>129</v>
      </c>
      <c r="G39" s="10">
        <f t="shared" si="12"/>
        <v>130.30303030303</v>
      </c>
      <c r="H39" s="7"/>
      <c r="I39" s="23"/>
      <c r="J39" s="23"/>
      <c r="K39" s="23"/>
      <c r="L39" s="8"/>
      <c r="M39" s="9"/>
      <c r="N39" s="8"/>
      <c r="O39" s="21"/>
      <c r="P39" s="22"/>
    </row>
    <row r="40" s="1" customFormat="1" ht="12.95" customHeight="1" spans="1:16">
      <c r="A40" s="7" t="s">
        <v>76</v>
      </c>
      <c r="B40" s="16">
        <v>675</v>
      </c>
      <c r="C40" s="16">
        <v>266</v>
      </c>
      <c r="D40" s="16">
        <v>258</v>
      </c>
      <c r="E40" s="8">
        <f t="shared" si="11"/>
        <v>0.382</v>
      </c>
      <c r="F40" s="15">
        <f t="shared" si="10"/>
        <v>-8</v>
      </c>
      <c r="G40" s="10">
        <f t="shared" si="12"/>
        <v>-3.00751879699248</v>
      </c>
      <c r="H40" s="7"/>
      <c r="I40" s="9"/>
      <c r="J40" s="9"/>
      <c r="K40" s="9"/>
      <c r="L40" s="8"/>
      <c r="M40" s="9"/>
      <c r="N40" s="8"/>
      <c r="O40" s="21"/>
      <c r="P40" s="22"/>
    </row>
  </sheetData>
  <protectedRanges>
    <protectedRange sqref="C25" name="区域1_1_1_1_1_1"/>
    <protectedRange sqref="D27:D31" name="区域2_1"/>
    <protectedRange sqref="C24:C28" name="区域2_1_1_2"/>
    <protectedRange sqref="C31" name="区域2_1_1_1_1_1"/>
    <protectedRange sqref="C34" name="区域2_5_1_1_1_2"/>
    <protectedRange sqref="D32" name="区域2_1_1_1_2"/>
    <protectedRange sqref="D26:D30" name="区域2_1_2"/>
    <protectedRange sqref="C32" name="区域2_1_1_1_1_1_1"/>
    <protectedRange sqref="C24:C28" name="区域2_1_1_2_1"/>
    <protectedRange sqref="D31" name="区域2_1_1_1"/>
    <protectedRange sqref="C31" name="区域2_1_1_1_1"/>
    <protectedRange sqref="C24" name="区域1_1_1_1_1"/>
    <protectedRange sqref="C34" name="区域2_5_1_1_1_3"/>
    <protectedRange sqref="C26:C30" name="区域2_1_1_3"/>
    <protectedRange sqref="D32" name="区域2_1_1_1_2_1"/>
    <protectedRange sqref="C24" name="区域1_1_1_1_1_1_1"/>
    <protectedRange sqref="D26:D30" name="区域2_1_1"/>
    <protectedRange sqref="C34" name="区域2_5_1_1_1_1_1"/>
    <protectedRange sqref="C32" name="区域2_1_1_1_1_1_2"/>
    <protectedRange sqref="C26:C30" name="区域2_1_1_4"/>
    <protectedRange sqref="I35:K40 B37:D40" name="区域1_4_1_1_1"/>
    <protectedRange sqref="D39:D40" name="区域3_3_1_1_1"/>
    <protectedRange sqref="B39:B40" name="区域3_1_1_1_1_1_1_1_1"/>
    <protectedRange sqref="D35" name="区域2_1_1_1_3"/>
    <protectedRange sqref="C35" name="区域2_5_1_2"/>
  </protectedRanges>
  <mergeCells count="11">
    <mergeCell ref="A1:N1"/>
    <mergeCell ref="D3:E3"/>
    <mergeCell ref="F3:G3"/>
    <mergeCell ref="K3:L3"/>
    <mergeCell ref="M3:N3"/>
    <mergeCell ref="A3:A4"/>
    <mergeCell ref="B3:B4"/>
    <mergeCell ref="C3:C4"/>
    <mergeCell ref="H3:H4"/>
    <mergeCell ref="I3:I4"/>
    <mergeCell ref="J3:J4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1_1_1_1" rangeCreator="" othersAccessPermission="edit"/>
    <arrUserId title="区域2_1" rangeCreator="" othersAccessPermission="edit"/>
    <arrUserId title="区域2_1_1_2" rangeCreator="" othersAccessPermission="edit"/>
    <arrUserId title="区域2_1_1_1_1_1" rangeCreator="" othersAccessPermission="edit"/>
    <arrUserId title="区域2_5_1_1_1_2" rangeCreator="" othersAccessPermission="edit"/>
    <arrUserId title="区域2_1_1_1_2" rangeCreator="" othersAccessPermission="edit"/>
    <arrUserId title="区域2_1_2" rangeCreator="" othersAccessPermission="edit"/>
    <arrUserId title="区域2_1_1_1_1_1_1" rangeCreator="" othersAccessPermission="edit"/>
    <arrUserId title="区域2_1_1_2_1" rangeCreator="" othersAccessPermission="edit"/>
    <arrUserId title="区域2_1_1_1" rangeCreator="" othersAccessPermission="edit"/>
    <arrUserId title="区域2_1_1_1_1" rangeCreator="" othersAccessPermission="edit"/>
    <arrUserId title="区域1_1_1_1_1" rangeCreator="" othersAccessPermission="edit"/>
    <arrUserId title="区域2_5_1_1_1_3" rangeCreator="" othersAccessPermission="edit"/>
    <arrUserId title="区域2_1_1_3" rangeCreator="" othersAccessPermission="edit"/>
    <arrUserId title="区域2_1_1_1_2_1" rangeCreator="" othersAccessPermission="edit"/>
    <arrUserId title="区域1_1_1_1_1_1_1" rangeCreator="" othersAccessPermission="edit"/>
    <arrUserId title="区域2_1_1" rangeCreator="" othersAccessPermission="edit"/>
    <arrUserId title="区域2_5_1_1_1_1_1" rangeCreator="" othersAccessPermission="edit"/>
    <arrUserId title="区域2_1_1_1_1_1_2" rangeCreator="" othersAccessPermission="edit"/>
    <arrUserId title="区域2_1_1_4" rangeCreator="" othersAccessPermission="edit"/>
    <arrUserId title="区域1_4_1_1_1" rangeCreator="" othersAccessPermission="edit"/>
    <arrUserId title="区域3_3_1_1_1" rangeCreator="" othersAccessPermission="edit"/>
    <arrUserId title="区域3_1_1_1_1_1_1_1_1" rangeCreator="" othersAccessPermission="edit"/>
    <arrUserId title="区域2_1_1_1_3" rangeCreator="" othersAccessPermission="edit"/>
    <arrUserId title="区域2_5_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czj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朱振华</dc:creator>
  <cp:lastModifiedBy>Administrator</cp:lastModifiedBy>
  <dcterms:created xsi:type="dcterms:W3CDTF">2023-03-02T03:06:00Z</dcterms:created>
  <dcterms:modified xsi:type="dcterms:W3CDTF">2023-06-02T12:04:26Z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3F5DB58ADBED441E80D302123B328C79</vt:lpwstr>
  </property>
  <property fmtid="{D5CDD505-2E9C-101B-9397-08002B2CF9AE}" pid="3" name="KSOProductBuildVer">
    <vt:lpwstr>2052-11.8.2.11500</vt:lpwstr>
  </property>
</Properties>
</file>